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conard\AppData\Local\Microsoft\Windows\INetCache\Content.Outlook\4YZQHOXI\"/>
    </mc:Choice>
  </mc:AlternateContent>
  <xr:revisionPtr revIDLastSave="0" documentId="13_ncr:1_{85E1A6C9-0AD4-46D4-929C-32115F8916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ehicle" sheetId="1" r:id="rId1"/>
    <sheet name="Pedestrians" sheetId="3" r:id="rId2"/>
    <sheet name="RR Preempt" sheetId="4" r:id="rId3"/>
  </sheets>
  <definedNames>
    <definedName name="_xlnm.Print_Area" localSheetId="1">Pedestrians!$A$1:$L$31</definedName>
    <definedName name="_xlnm.Print_Area" localSheetId="0">Vehicle!$A$1:$M$54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3" l="1"/>
  <c r="G16" i="3"/>
  <c r="H16" i="3"/>
  <c r="I16" i="3"/>
  <c r="J16" i="3"/>
  <c r="K16" i="3"/>
  <c r="D16" i="3"/>
  <c r="E12" i="3"/>
  <c r="F12" i="3"/>
  <c r="G12" i="3"/>
  <c r="H12" i="3"/>
  <c r="I12" i="3"/>
  <c r="J12" i="3"/>
  <c r="K12" i="3"/>
  <c r="D12" i="3"/>
  <c r="D56" i="1"/>
  <c r="F10" i="1"/>
  <c r="F55" i="1" s="1"/>
  <c r="F58" i="1" s="1"/>
  <c r="F59" i="1" s="1"/>
  <c r="J26" i="1"/>
  <c r="H26" i="1"/>
  <c r="F26" i="1"/>
  <c r="D26" i="1"/>
  <c r="D28" i="1" s="1"/>
  <c r="A3" i="3"/>
  <c r="L3" i="3"/>
  <c r="L5" i="3"/>
  <c r="D21" i="3"/>
  <c r="F21" i="3"/>
  <c r="G21" i="3"/>
  <c r="H21" i="3"/>
  <c r="J21" i="3"/>
  <c r="D10" i="1"/>
  <c r="D55" i="1" s="1"/>
  <c r="D58" i="1" s="1"/>
  <c r="D59" i="1" s="1"/>
  <c r="E10" i="1"/>
  <c r="E55" i="1" s="1"/>
  <c r="E58" i="1" s="1"/>
  <c r="E59" i="1" s="1"/>
  <c r="G10" i="1"/>
  <c r="G55" i="1" s="1"/>
  <c r="G58" i="1" s="1"/>
  <c r="G59" i="1" s="1"/>
  <c r="H10" i="1"/>
  <c r="H55" i="1" s="1"/>
  <c r="H58" i="1" s="1"/>
  <c r="H59" i="1" s="1"/>
  <c r="I10" i="1"/>
  <c r="I55" i="1" s="1"/>
  <c r="I58" i="1" s="1"/>
  <c r="I59" i="1" s="1"/>
  <c r="J10" i="1"/>
  <c r="J55" i="1" s="1"/>
  <c r="K10" i="1"/>
  <c r="K55" i="1" s="1"/>
  <c r="K58" i="1" s="1"/>
  <c r="K59" i="1" s="1"/>
  <c r="D23" i="1"/>
  <c r="F23" i="1"/>
  <c r="F24" i="1" s="1"/>
  <c r="H23" i="1"/>
  <c r="H24" i="1" s="1"/>
  <c r="J23" i="1"/>
  <c r="J24" i="1" s="1"/>
  <c r="D27" i="1"/>
  <c r="F27" i="1"/>
  <c r="H27" i="1"/>
  <c r="J27" i="1"/>
  <c r="F28" i="1"/>
  <c r="H28" i="1"/>
  <c r="J28" i="1"/>
  <c r="D33" i="1"/>
  <c r="E33" i="1"/>
  <c r="F33" i="1"/>
  <c r="G33" i="1"/>
  <c r="H33" i="1"/>
  <c r="I33" i="1"/>
  <c r="J33" i="1"/>
  <c r="K33" i="1"/>
  <c r="D34" i="1"/>
  <c r="E34" i="1"/>
  <c r="F34" i="1"/>
  <c r="G34" i="1"/>
  <c r="H34" i="1"/>
  <c r="I34" i="1"/>
  <c r="J34" i="1"/>
  <c r="K34" i="1"/>
  <c r="D62" i="1"/>
  <c r="D63" i="1" s="1"/>
  <c r="E56" i="1"/>
  <c r="E26" i="1" s="1"/>
  <c r="F56" i="1"/>
  <c r="F62" i="1" s="1"/>
  <c r="F63" i="1" s="1"/>
  <c r="G56" i="1"/>
  <c r="G26" i="1" s="1"/>
  <c r="H56" i="1"/>
  <c r="H62" i="1" s="1"/>
  <c r="H63" i="1" s="1"/>
  <c r="I56" i="1"/>
  <c r="I26" i="1" s="1"/>
  <c r="J56" i="1"/>
  <c r="K56" i="1"/>
  <c r="K26" i="1" s="1"/>
  <c r="J62" i="1"/>
  <c r="J63" i="1" s="1"/>
  <c r="F35" i="1" l="1"/>
  <c r="D25" i="1"/>
  <c r="K20" i="1"/>
  <c r="K35" i="1"/>
  <c r="D21" i="1"/>
  <c r="H35" i="1"/>
  <c r="H21" i="1"/>
  <c r="H37" i="1" s="1"/>
  <c r="H20" i="1"/>
  <c r="D35" i="1"/>
  <c r="D20" i="1"/>
  <c r="D22" i="1" s="1"/>
  <c r="G20" i="1"/>
  <c r="G23" i="1" s="1"/>
  <c r="G36" i="1" s="1"/>
  <c r="K23" i="1"/>
  <c r="E20" i="1"/>
  <c r="E23" i="1" s="1"/>
  <c r="E36" i="1" s="1"/>
  <c r="E14" i="3" s="1"/>
  <c r="E16" i="3" s="1"/>
  <c r="E62" i="1"/>
  <c r="E63" i="1" s="1"/>
  <c r="I20" i="1"/>
  <c r="I22" i="1" s="1"/>
  <c r="I35" i="1"/>
  <c r="G35" i="1"/>
  <c r="I21" i="1"/>
  <c r="I23" i="1"/>
  <c r="E35" i="1"/>
  <c r="I62" i="1"/>
  <c r="K62" i="1"/>
  <c r="K63" i="1" s="1"/>
  <c r="K27" i="1" s="1"/>
  <c r="K28" i="1" s="1"/>
  <c r="F21" i="1"/>
  <c r="F20" i="1"/>
  <c r="F22" i="1" s="1"/>
  <c r="G62" i="1"/>
  <c r="J20" i="1"/>
  <c r="J58" i="1"/>
  <c r="J21" i="1" s="1"/>
  <c r="J35" i="1"/>
  <c r="G21" i="1"/>
  <c r="D24" i="1"/>
  <c r="D37" i="1" s="1"/>
  <c r="J25" i="1"/>
  <c r="F25" i="1"/>
  <c r="K21" i="1"/>
  <c r="E21" i="1"/>
  <c r="H25" i="1"/>
  <c r="K22" i="1" l="1"/>
  <c r="I36" i="1"/>
  <c r="I14" i="3" s="1"/>
  <c r="D36" i="1"/>
  <c r="D14" i="3" s="1"/>
  <c r="K36" i="1"/>
  <c r="K14" i="3" s="1"/>
  <c r="F37" i="1"/>
  <c r="H22" i="1"/>
  <c r="H36" i="1"/>
  <c r="G22" i="1"/>
  <c r="D38" i="1"/>
  <c r="G14" i="3"/>
  <c r="K25" i="1"/>
  <c r="K24" i="1" s="1"/>
  <c r="K37" i="1" s="1"/>
  <c r="E27" i="1"/>
  <c r="E28" i="1" s="1"/>
  <c r="I63" i="1"/>
  <c r="I27" i="1" s="1"/>
  <c r="I28" i="1" s="1"/>
  <c r="I25" i="1" s="1"/>
  <c r="I24" i="1" s="1"/>
  <c r="I37" i="1" s="1"/>
  <c r="F36" i="1"/>
  <c r="G63" i="1"/>
  <c r="G27" i="1" s="1"/>
  <c r="G28" i="1" s="1"/>
  <c r="G25" i="1" s="1"/>
  <c r="G24" i="1" s="1"/>
  <c r="G37" i="1" s="1"/>
  <c r="J59" i="1"/>
  <c r="J37" i="1"/>
  <c r="J36" i="1"/>
  <c r="E22" i="1"/>
  <c r="H14" i="3" l="1"/>
  <c r="H38" i="1"/>
  <c r="E25" i="1"/>
  <c r="E24" i="1" s="1"/>
  <c r="E37" i="1" s="1"/>
  <c r="I38" i="1"/>
  <c r="I21" i="3" s="1"/>
  <c r="F14" i="3"/>
  <c r="F38" i="1"/>
  <c r="G38" i="1"/>
  <c r="J14" i="3"/>
  <c r="J38" i="1"/>
  <c r="J22" i="1"/>
  <c r="K38" i="1" l="1"/>
  <c r="K21" i="3" s="1"/>
  <c r="E38" i="1" l="1"/>
  <c r="E21" i="3" s="1"/>
</calcChain>
</file>

<file path=xl/sharedStrings.xml><?xml version="1.0" encoding="utf-8"?>
<sst xmlns="http://schemas.openxmlformats.org/spreadsheetml/2006/main" count="134" uniqueCount="94">
  <si>
    <t>Velocity(ft/s)* =</t>
  </si>
  <si>
    <t>Posted Approach Speed (mph)</t>
  </si>
  <si>
    <t xml:space="preserve">Grade (%) </t>
  </si>
  <si>
    <t xml:space="preserve">Clearance Distance (ft) </t>
  </si>
  <si>
    <t>Phase</t>
  </si>
  <si>
    <t>% Grade</t>
  </si>
  <si>
    <t>Yellow</t>
  </si>
  <si>
    <t>All Red</t>
  </si>
  <si>
    <t>Total Clearance</t>
  </si>
  <si>
    <t>Approach Speed (mph)</t>
  </si>
  <si>
    <t>Distance</t>
  </si>
  <si>
    <r>
      <t xml:space="preserve">Use Case 1 if result </t>
    </r>
    <r>
      <rPr>
        <u/>
        <sz val="10"/>
        <rFont val="Arial"/>
        <family val="2"/>
      </rPr>
      <t>&lt;=</t>
    </r>
    <r>
      <rPr>
        <sz val="10"/>
        <rFont val="Arial"/>
        <family val="2"/>
      </rPr>
      <t xml:space="preserve"> 3.0, otherwise use Case 2</t>
    </r>
  </si>
  <si>
    <t xml:space="preserve">All Red (case 1) = </t>
  </si>
  <si>
    <t xml:space="preserve">All Red (case 2) = </t>
  </si>
  <si>
    <t>CLEARANCE INTERVALS</t>
  </si>
  <si>
    <t>Method:</t>
  </si>
  <si>
    <t>v</t>
  </si>
  <si>
    <t xml:space="preserve">Yellow = t + </t>
  </si>
  <si>
    <t>t = perception/reaction time = 1.5 seconds</t>
  </si>
  <si>
    <t>a = deceleration rate = 11.2 ft/sec/sec</t>
  </si>
  <si>
    <t>Special Provisions:</t>
  </si>
  <si>
    <t>Minimum value shall be 3.0 seconds</t>
  </si>
  <si>
    <t>Calculation of left-turn yellow shall assume the following speeds</t>
  </si>
  <si>
    <t>v = vehicle speed in ft/sec</t>
  </si>
  <si>
    <t xml:space="preserve">    if approach speed &lt;= 35 mph, use 25 mph</t>
  </si>
  <si>
    <t xml:space="preserve">    if approach speed &gt;= 40 mph, use 30 mph</t>
  </si>
  <si>
    <t>where:</t>
  </si>
  <si>
    <t>1.</t>
  </si>
  <si>
    <t>2.</t>
  </si>
  <si>
    <t>Case 1</t>
  </si>
  <si>
    <t>AR =</t>
  </si>
  <si>
    <t>w</t>
  </si>
  <si>
    <t>w = clearance distance</t>
  </si>
  <si>
    <t>v = vehicle speed</t>
  </si>
  <si>
    <t>Case 2</t>
  </si>
  <si>
    <t>(use if Case 1 yields result &gt; 3.0)</t>
  </si>
  <si>
    <t>(use if calculation yields result &lt;= 3.0)</t>
  </si>
  <si>
    <t>3  + 3</t>
  </si>
  <si>
    <t>Minimum value shall be 1.0 second</t>
  </si>
  <si>
    <t>Signal</t>
  </si>
  <si>
    <t>ID:</t>
  </si>
  <si>
    <t>Analyst:</t>
  </si>
  <si>
    <t>Charlotte DOT Clearance Interval Calculations</t>
  </si>
  <si>
    <t>Speed for Clearance Calculation</t>
  </si>
  <si>
    <t>--------</t>
  </si>
  <si>
    <t>Flash Don't Walk</t>
  </si>
  <si>
    <t>Charlotte DOT Pedestrian Clearance Interval Calculations</t>
  </si>
  <si>
    <t>Notes:</t>
  </si>
  <si>
    <t>√</t>
  </si>
  <si>
    <t>N</t>
  </si>
  <si>
    <t>Y</t>
  </si>
  <si>
    <t>Primary Movement</t>
  </si>
  <si>
    <t>Calculations</t>
  </si>
  <si>
    <t>Shared Movement</t>
  </si>
  <si>
    <t>Yellow (sec)</t>
  </si>
  <si>
    <t>Red (sec)</t>
  </si>
  <si>
    <t>Total Clear</t>
  </si>
  <si>
    <t>Shared Movement?</t>
  </si>
  <si>
    <t>Shared Movement Clear Dist (ft)</t>
  </si>
  <si>
    <t>Shared Movement Speed (mph)</t>
  </si>
  <si>
    <t>SharedVelocity(ft/s)* =</t>
  </si>
  <si>
    <t>Shared AllRed (case 1)</t>
  </si>
  <si>
    <t>Shared AllRed (case 2)</t>
  </si>
  <si>
    <t xml:space="preserve"> </t>
  </si>
  <si>
    <t>Vehicle Yellow (s)</t>
  </si>
  <si>
    <t>Minimum Adjusted FDW (s)</t>
  </si>
  <si>
    <t>Definitions:</t>
  </si>
  <si>
    <t>Total Required Ped Clearance (s)</t>
  </si>
  <si>
    <t>Walking Speed (ft/s)</t>
  </si>
  <si>
    <t>RAILROAD PREEMPTION TIMINGS</t>
  </si>
  <si>
    <t>Preempt 1</t>
  </si>
  <si>
    <t>Delay Before Preempt</t>
  </si>
  <si>
    <t>--</t>
  </si>
  <si>
    <t>Ped Clear Before Preempt</t>
  </si>
  <si>
    <t>Min Green Before Preempt</t>
  </si>
  <si>
    <t>Preempt Dwell Min Green</t>
  </si>
  <si>
    <t>Track Clearance Min Green</t>
  </si>
  <si>
    <t>Clearance Distance: Distance required for a vehicle to safely travel through the intersection before a conflicting</t>
  </si>
  <si>
    <r>
      <t xml:space="preserve">phase is served. Refer to the latest version of NCDOT's </t>
    </r>
    <r>
      <rPr>
        <u/>
        <sz val="10"/>
        <rFont val="Arial"/>
        <family val="2"/>
      </rPr>
      <t>Traffic Management and Signal Systems</t>
    </r>
  </si>
  <si>
    <r>
      <t>Unit Design Manual</t>
    </r>
    <r>
      <rPr>
        <sz val="10"/>
        <rFont val="Arial"/>
        <family val="2"/>
      </rPr>
      <t xml:space="preserve"> for more information on how to measure the clearance distance.</t>
    </r>
  </si>
  <si>
    <t>Intersection</t>
  </si>
  <si>
    <t>xxxx</t>
  </si>
  <si>
    <t>xxx</t>
  </si>
  <si>
    <t>Required Ped Clearance:  time for pedestrian to traverse the crossing distance at designated walking speed</t>
  </si>
  <si>
    <t>Distance (ft)</t>
  </si>
  <si>
    <t xml:space="preserve">Minimum FDW: minimum time to display "Flashing Hand" signal - Required ped clearance reduced by </t>
  </si>
  <si>
    <t xml:space="preserve">    the concurrent vehicle yellow change interval</t>
  </si>
  <si>
    <t xml:space="preserve">Distance:     </t>
  </si>
  <si>
    <t>distance required for pedestrian to cross from tactile dome to tactile dome, rounded up to the</t>
  </si>
  <si>
    <t>nearest 1 ft</t>
  </si>
  <si>
    <t>g = grade of street approaching intersection</t>
  </si>
  <si>
    <t>2a + 64.4g</t>
  </si>
  <si>
    <t>**Methodology as CDOT practice effective November 12, 2024**</t>
  </si>
  <si>
    <t>Left Turn FYAs Present?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</si>
</sst>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6" x14ac:knownFonts="1">
    <font>
      <sz val="10"/>
      <name val="Arial"/>
    </font>
    <font>
      <b/>
      <sz val="10"/>
      <color indexed="1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b/>
      <sz val="16"/>
      <name val="Times New Roman"/>
      <family val="1"/>
    </font>
    <font>
      <sz val="10"/>
      <name val="Arial Narrow"/>
      <family val="2"/>
    </font>
    <font>
      <b/>
      <sz val="14"/>
      <name val="Arial"/>
      <family val="2"/>
    </font>
    <font>
      <sz val="10"/>
      <color indexed="17"/>
      <name val="Arial"/>
      <family val="2"/>
    </font>
    <font>
      <b/>
      <sz val="10"/>
      <color indexed="12"/>
      <name val="Arial"/>
      <family val="2"/>
    </font>
    <font>
      <sz val="12"/>
      <color indexed="17"/>
      <name val="Arial"/>
      <family val="2"/>
    </font>
    <font>
      <b/>
      <sz val="12"/>
      <color indexed="17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57"/>
      <name val="Arial"/>
      <family val="2"/>
    </font>
    <font>
      <sz val="10"/>
      <name val="Berlin Sans FB Demi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18"/>
      <color rgb="FFFF0000"/>
      <name val="Arial"/>
      <family val="2"/>
    </font>
    <font>
      <b/>
      <sz val="10"/>
      <color rgb="FF008000"/>
      <name val="Arial"/>
      <family val="2"/>
    </font>
    <font>
      <b/>
      <sz val="10"/>
      <color rgb="FFFF0000"/>
      <name val="Arial"/>
      <family val="2"/>
    </font>
    <font>
      <b/>
      <sz val="9"/>
      <color theme="4" tint="-0.249977111117893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202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Border="1"/>
    <xf numFmtId="164" fontId="3" fillId="0" borderId="1" xfId="0" applyNumberFormat="1" applyFont="1" applyFill="1" applyBorder="1" applyAlignment="1">
      <alignment horizontal="center" vertical="center"/>
    </xf>
    <xf numFmtId="0" fontId="0" fillId="0" borderId="2" xfId="0" applyBorder="1"/>
    <xf numFmtId="0" fontId="3" fillId="0" borderId="0" xfId="0" applyFont="1"/>
    <xf numFmtId="0" fontId="0" fillId="0" borderId="3" xfId="0" applyBorder="1"/>
    <xf numFmtId="164" fontId="0" fillId="0" borderId="0" xfId="0" applyNumberFormat="1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49" fontId="0" fillId="0" borderId="3" xfId="0" applyNumberFormat="1" applyBorder="1" applyAlignment="1">
      <alignment vertical="top"/>
    </xf>
    <xf numFmtId="0" fontId="0" fillId="0" borderId="4" xfId="0" applyBorder="1"/>
    <xf numFmtId="0" fontId="0" fillId="0" borderId="5" xfId="0" applyBorder="1"/>
    <xf numFmtId="164" fontId="0" fillId="0" borderId="5" xfId="0" applyNumberFormat="1" applyBorder="1"/>
    <xf numFmtId="0" fontId="0" fillId="0" borderId="6" xfId="0" applyBorder="1"/>
    <xf numFmtId="0" fontId="0" fillId="0" borderId="0" xfId="0" applyBorder="1" applyAlignment="1">
      <alignment vertical="top"/>
    </xf>
    <xf numFmtId="0" fontId="0" fillId="0" borderId="3" xfId="0" applyBorder="1" applyAlignment="1"/>
    <xf numFmtId="164" fontId="6" fillId="0" borderId="0" xfId="0" applyNumberFormat="1" applyFont="1" applyBorder="1"/>
    <xf numFmtId="49" fontId="0" fillId="0" borderId="4" xfId="0" applyNumberFormat="1" applyBorder="1" applyAlignment="1">
      <alignment vertical="top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0" xfId="0" applyFont="1"/>
    <xf numFmtId="0" fontId="0" fillId="0" borderId="7" xfId="0" applyBorder="1" applyAlignment="1">
      <alignment horizontal="center"/>
    </xf>
    <xf numFmtId="0" fontId="10" fillId="0" borderId="9" xfId="0" applyFont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1" fontId="3" fillId="4" borderId="1" xfId="0" applyNumberFormat="1" applyFont="1" applyFill="1" applyBorder="1" applyAlignment="1">
      <alignment horizontal="center"/>
    </xf>
    <xf numFmtId="1" fontId="3" fillId="5" borderId="1" xfId="0" applyNumberFormat="1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" fontId="11" fillId="4" borderId="1" xfId="0" applyNumberFormat="1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1" fontId="11" fillId="3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" fontId="11" fillId="5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 applyProtection="1">
      <alignment horizontal="center"/>
    </xf>
    <xf numFmtId="0" fontId="13" fillId="0" borderId="9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5" xfId="0" applyBorder="1" applyAlignment="1">
      <alignment horizontal="left"/>
    </xf>
    <xf numFmtId="0" fontId="17" fillId="0" borderId="0" xfId="0" applyFont="1" applyFill="1" applyAlignment="1">
      <alignment horizontal="center"/>
    </xf>
    <xf numFmtId="0" fontId="0" fillId="0" borderId="7" xfId="0" applyBorder="1"/>
    <xf numFmtId="0" fontId="0" fillId="0" borderId="9" xfId="0" applyBorder="1"/>
    <xf numFmtId="0" fontId="2" fillId="0" borderId="8" xfId="0" applyFont="1" applyBorder="1"/>
    <xf numFmtId="0" fontId="2" fillId="0" borderId="0" xfId="0" applyFont="1"/>
    <xf numFmtId="0" fontId="20" fillId="0" borderId="0" xfId="0" applyFont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164" fontId="3" fillId="0" borderId="12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0" fillId="0" borderId="14" xfId="0" applyBorder="1"/>
    <xf numFmtId="0" fontId="2" fillId="0" borderId="15" xfId="0" applyFont="1" applyBorder="1"/>
    <xf numFmtId="164" fontId="0" fillId="0" borderId="16" xfId="0" applyNumberFormat="1" applyBorder="1" applyAlignment="1">
      <alignment horizontal="center" vertical="center"/>
    </xf>
    <xf numFmtId="0" fontId="2" fillId="0" borderId="8" xfId="0" applyFont="1" applyFill="1" applyBorder="1"/>
    <xf numFmtId="0" fontId="0" fillId="0" borderId="2" xfId="0" applyBorder="1" applyAlignment="1">
      <alignment wrapText="1"/>
    </xf>
    <xf numFmtId="0" fontId="12" fillId="0" borderId="0" xfId="0" applyFont="1" applyAlignment="1">
      <alignment horizontal="left"/>
    </xf>
    <xf numFmtId="0" fontId="12" fillId="0" borderId="2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49" fontId="0" fillId="0" borderId="3" xfId="0" applyNumberFormat="1" applyBorder="1" applyAlignment="1">
      <alignment horizontal="right" vertical="top"/>
    </xf>
    <xf numFmtId="0" fontId="0" fillId="0" borderId="19" xfId="0" applyBorder="1" applyAlignment="1"/>
    <xf numFmtId="0" fontId="5" fillId="0" borderId="3" xfId="0" applyFont="1" applyBorder="1"/>
    <xf numFmtId="1" fontId="21" fillId="2" borderId="1" xfId="0" quotePrefix="1" applyNumberFormat="1" applyFont="1" applyFill="1" applyBorder="1" applyAlignment="1">
      <alignment horizontal="center"/>
    </xf>
    <xf numFmtId="1" fontId="21" fillId="3" borderId="1" xfId="0" quotePrefix="1" applyNumberFormat="1" applyFont="1" applyFill="1" applyBorder="1" applyAlignment="1">
      <alignment horizontal="center"/>
    </xf>
    <xf numFmtId="1" fontId="21" fillId="4" borderId="1" xfId="0" quotePrefix="1" applyNumberFormat="1" applyFont="1" applyFill="1" applyBorder="1" applyAlignment="1">
      <alignment horizontal="center"/>
    </xf>
    <xf numFmtId="1" fontId="21" fillId="5" borderId="1" xfId="0" quotePrefix="1" applyNumberFormat="1" applyFont="1" applyFill="1" applyBorder="1" applyAlignment="1">
      <alignment horizontal="center"/>
    </xf>
    <xf numFmtId="1" fontId="21" fillId="3" borderId="1" xfId="0" applyNumberFormat="1" applyFont="1" applyFill="1" applyBorder="1" applyAlignment="1">
      <alignment horizontal="center"/>
    </xf>
    <xf numFmtId="1" fontId="21" fillId="5" borderId="1" xfId="0" applyNumberFormat="1" applyFont="1" applyFill="1" applyBorder="1" applyAlignment="1">
      <alignment horizontal="center"/>
    </xf>
    <xf numFmtId="1" fontId="21" fillId="2" borderId="1" xfId="0" applyNumberFormat="1" applyFont="1" applyFill="1" applyBorder="1" applyAlignment="1">
      <alignment horizontal="center"/>
    </xf>
    <xf numFmtId="1" fontId="21" fillId="4" borderId="1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0" fillId="0" borderId="0" xfId="0" applyProtection="1"/>
    <xf numFmtId="0" fontId="0" fillId="0" borderId="0" xfId="0" applyBorder="1" applyProtection="1"/>
    <xf numFmtId="164" fontId="2" fillId="0" borderId="1" xfId="0" applyNumberFormat="1" applyFont="1" applyBorder="1" applyAlignment="1" applyProtection="1">
      <alignment horizontal="center"/>
    </xf>
    <xf numFmtId="164" fontId="0" fillId="0" borderId="0" xfId="0" applyNumberFormat="1" applyProtection="1"/>
    <xf numFmtId="164" fontId="2" fillId="0" borderId="1" xfId="0" applyNumberFormat="1" applyFont="1" applyFill="1" applyBorder="1" applyAlignment="1" applyProtection="1">
      <alignment horizontal="center"/>
    </xf>
    <xf numFmtId="49" fontId="0" fillId="0" borderId="18" xfId="0" applyNumberFormat="1" applyBorder="1" applyAlignment="1" applyProtection="1"/>
    <xf numFmtId="1" fontId="11" fillId="0" borderId="0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/>
    </xf>
    <xf numFmtId="164" fontId="2" fillId="0" borderId="0" xfId="0" applyNumberFormat="1" applyFont="1" applyBorder="1"/>
    <xf numFmtId="0" fontId="0" fillId="0" borderId="13" xfId="0" applyFill="1" applyBorder="1"/>
    <xf numFmtId="0" fontId="2" fillId="0" borderId="0" xfId="0" applyFont="1" applyFill="1" applyBorder="1"/>
    <xf numFmtId="164" fontId="0" fillId="0" borderId="0" xfId="0" applyNumberFormat="1" applyBorder="1" applyAlignment="1">
      <alignment horizontal="center" vertical="center"/>
    </xf>
    <xf numFmtId="0" fontId="0" fillId="0" borderId="10" xfId="0" applyFill="1" applyBorder="1"/>
    <xf numFmtId="0" fontId="2" fillId="0" borderId="11" xfId="0" applyFont="1" applyFill="1" applyBorder="1"/>
    <xf numFmtId="164" fontId="3" fillId="0" borderId="20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/>
    </xf>
    <xf numFmtId="0" fontId="2" fillId="0" borderId="15" xfId="0" applyFont="1" applyFill="1" applyBorder="1"/>
    <xf numFmtId="164" fontId="0" fillId="0" borderId="22" xfId="0" applyNumberForma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165" fontId="1" fillId="5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1" fontId="3" fillId="2" borderId="1" xfId="0" quotePrefix="1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" fontId="3" fillId="4" borderId="1" xfId="0" quotePrefix="1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" fontId="3" fillId="3" borderId="1" xfId="0" quotePrefix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3" fillId="5" borderId="1" xfId="0" quotePrefix="1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9" fillId="0" borderId="0" xfId="1" applyFont="1"/>
    <xf numFmtId="0" fontId="2" fillId="0" borderId="0" xfId="1"/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2" fillId="0" borderId="7" xfId="1" applyBorder="1" applyAlignment="1">
      <alignment horizontal="center"/>
    </xf>
    <xf numFmtId="0" fontId="16" fillId="0" borderId="9" xfId="1" applyFont="1" applyBorder="1" applyAlignment="1">
      <alignment horizontal="center"/>
    </xf>
    <xf numFmtId="1" fontId="1" fillId="0" borderId="1" xfId="1" applyNumberFormat="1" applyFont="1" applyFill="1" applyBorder="1" applyAlignment="1">
      <alignment horizontal="center"/>
    </xf>
    <xf numFmtId="0" fontId="2" fillId="0" borderId="0" xfId="1" applyFont="1"/>
    <xf numFmtId="0" fontId="18" fillId="0" borderId="0" xfId="1" applyFont="1"/>
    <xf numFmtId="0" fontId="23" fillId="0" borderId="0" xfId="1" applyFont="1" applyAlignment="1">
      <alignment horizontal="center"/>
    </xf>
    <xf numFmtId="0" fontId="18" fillId="0" borderId="1" xfId="1" applyFont="1" applyBorder="1"/>
    <xf numFmtId="0" fontId="2" fillId="0" borderId="1" xfId="1" applyBorder="1"/>
    <xf numFmtId="164" fontId="23" fillId="0" borderId="1" xfId="1" applyNumberFormat="1" applyFont="1" applyBorder="1" applyAlignment="1">
      <alignment horizontal="center"/>
    </xf>
    <xf numFmtId="0" fontId="19" fillId="0" borderId="0" xfId="1" applyFont="1"/>
    <xf numFmtId="0" fontId="6" fillId="0" borderId="0" xfId="1" applyFont="1"/>
    <xf numFmtId="0" fontId="2" fillId="0" borderId="0" xfId="1" applyFont="1" applyAlignment="1">
      <alignment horizontal="right"/>
    </xf>
    <xf numFmtId="0" fontId="23" fillId="0" borderId="1" xfId="1" applyFont="1" applyBorder="1" applyAlignment="1">
      <alignment horizontal="center"/>
    </xf>
    <xf numFmtId="0" fontId="15" fillId="0" borderId="0" xfId="1" applyFont="1"/>
    <xf numFmtId="0" fontId="3" fillId="0" borderId="23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21" xfId="0" applyNumberFormat="1" applyFont="1" applyFill="1" applyBorder="1" applyAlignment="1">
      <alignment horizontal="center"/>
    </xf>
    <xf numFmtId="0" fontId="0" fillId="0" borderId="23" xfId="0" applyFill="1" applyBorder="1" applyAlignment="1">
      <alignment horizontal="center" vertical="center"/>
    </xf>
    <xf numFmtId="165" fontId="8" fillId="0" borderId="1" xfId="0" applyNumberFormat="1" applyFont="1" applyFill="1" applyBorder="1" applyAlignment="1" applyProtection="1">
      <alignment horizontal="center" vertical="center"/>
    </xf>
    <xf numFmtId="165" fontId="8" fillId="0" borderId="2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" fontId="8" fillId="0" borderId="21" xfId="0" applyNumberFormat="1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164" fontId="0" fillId="0" borderId="16" xfId="0" applyNumberFormat="1" applyFill="1" applyBorder="1" applyAlignment="1" applyProtection="1">
      <alignment horizontal="center" vertical="center"/>
    </xf>
    <xf numFmtId="164" fontId="0" fillId="0" borderId="22" xfId="0" applyNumberFormat="1" applyFill="1" applyBorder="1" applyAlignment="1" applyProtection="1">
      <alignment horizontal="center" vertical="center"/>
    </xf>
    <xf numFmtId="0" fontId="3" fillId="0" borderId="1" xfId="1" applyFont="1" applyFill="1" applyBorder="1" applyAlignment="1">
      <alignment horizontal="right"/>
    </xf>
    <xf numFmtId="1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/>
    </xf>
    <xf numFmtId="0" fontId="24" fillId="0" borderId="25" xfId="0" applyFont="1" applyBorder="1"/>
    <xf numFmtId="0" fontId="24" fillId="0" borderId="26" xfId="0" quotePrefix="1" applyFont="1" applyBorder="1" applyAlignment="1">
      <alignment horizontal="center"/>
    </xf>
    <xf numFmtId="0" fontId="24" fillId="0" borderId="27" xfId="0" applyFont="1" applyBorder="1"/>
    <xf numFmtId="0" fontId="24" fillId="0" borderId="28" xfId="0" applyFont="1" applyBorder="1" applyAlignment="1">
      <alignment horizontal="center"/>
    </xf>
    <xf numFmtId="0" fontId="24" fillId="0" borderId="0" xfId="0" applyFont="1" applyFill="1" applyBorder="1"/>
    <xf numFmtId="0" fontId="0" fillId="0" borderId="1" xfId="0" applyBorder="1" applyAlignment="1"/>
    <xf numFmtId="0" fontId="3" fillId="0" borderId="1" xfId="0" applyFont="1" applyBorder="1" applyAlignment="1">
      <alignment horizontal="right"/>
    </xf>
    <xf numFmtId="0" fontId="0" fillId="0" borderId="29" xfId="0" applyBorder="1" applyAlignment="1" applyProtection="1">
      <alignment horizontal="left"/>
      <protection locked="0"/>
    </xf>
    <xf numFmtId="0" fontId="0" fillId="0" borderId="18" xfId="0" applyBorder="1" applyAlignment="1" applyProtection="1">
      <alignment horizontal="left"/>
      <protection locked="0"/>
    </xf>
    <xf numFmtId="0" fontId="0" fillId="0" borderId="30" xfId="0" applyBorder="1" applyAlignment="1" applyProtection="1">
      <alignment horizontal="left"/>
      <protection locked="0"/>
    </xf>
    <xf numFmtId="0" fontId="2" fillId="0" borderId="1" xfId="0" applyFont="1" applyBorder="1" applyAlignment="1"/>
    <xf numFmtId="0" fontId="0" fillId="0" borderId="37" xfId="0" applyBorder="1" applyAlignment="1">
      <alignment horizontal="left"/>
    </xf>
    <xf numFmtId="0" fontId="0" fillId="0" borderId="39" xfId="0" applyBorder="1" applyAlignment="1">
      <alignment horizontal="left"/>
    </xf>
    <xf numFmtId="0" fontId="0" fillId="0" borderId="4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49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wrapText="1"/>
    </xf>
    <xf numFmtId="0" fontId="3" fillId="0" borderId="31" xfId="0" applyFont="1" applyBorder="1" applyAlignment="1">
      <alignment horizontal="center" wrapText="1"/>
    </xf>
    <xf numFmtId="0" fontId="3" fillId="0" borderId="32" xfId="0" applyFont="1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7" fillId="0" borderId="34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7" fillId="0" borderId="36" xfId="0" applyFont="1" applyFill="1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25" fillId="0" borderId="3" xfId="0" applyFont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center"/>
      <protection locked="0"/>
    </xf>
    <xf numFmtId="0" fontId="25" fillId="0" borderId="2" xfId="0" applyFont="1" applyBorder="1" applyAlignment="1" applyProtection="1">
      <alignment horizontal="center"/>
      <protection locked="0"/>
    </xf>
    <xf numFmtId="14" fontId="0" fillId="0" borderId="1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37" xfId="1" applyFont="1" applyFill="1" applyBorder="1" applyAlignment="1">
      <alignment horizontal="center"/>
    </xf>
    <xf numFmtId="0" fontId="7" fillId="0" borderId="38" xfId="1" applyFont="1" applyFill="1" applyBorder="1" applyAlignment="1">
      <alignment horizontal="center"/>
    </xf>
    <xf numFmtId="0" fontId="7" fillId="0" borderId="39" xfId="1" applyFont="1" applyFill="1" applyBorder="1" applyAlignment="1">
      <alignment horizontal="center"/>
    </xf>
    <xf numFmtId="0" fontId="2" fillId="0" borderId="4" xfId="1" applyBorder="1" applyAlignment="1">
      <alignment horizontal="left"/>
    </xf>
    <xf numFmtId="0" fontId="2" fillId="0" borderId="5" xfId="1" applyBorder="1" applyAlignment="1">
      <alignment horizontal="left"/>
    </xf>
    <xf numFmtId="0" fontId="2" fillId="0" borderId="6" xfId="1" applyBorder="1" applyAlignment="1">
      <alignment horizontal="left"/>
    </xf>
    <xf numFmtId="0" fontId="2" fillId="0" borderId="29" xfId="1" applyBorder="1" applyAlignment="1">
      <alignment horizontal="left"/>
    </xf>
    <xf numFmtId="0" fontId="2" fillId="0" borderId="18" xfId="1" applyBorder="1" applyAlignment="1">
      <alignment horizontal="left"/>
    </xf>
    <xf numFmtId="0" fontId="2" fillId="0" borderId="30" xfId="1" applyBorder="1" applyAlignment="1">
      <alignment horizontal="left"/>
    </xf>
    <xf numFmtId="0" fontId="2" fillId="0" borderId="3" xfId="1" applyBorder="1" applyAlignment="1">
      <alignment horizontal="left"/>
    </xf>
    <xf numFmtId="0" fontId="2" fillId="0" borderId="0" xfId="1" applyBorder="1" applyAlignment="1">
      <alignment horizontal="left"/>
    </xf>
    <xf numFmtId="0" fontId="2" fillId="0" borderId="2" xfId="1" applyBorder="1" applyAlignment="1">
      <alignment horizontal="left"/>
    </xf>
    <xf numFmtId="0" fontId="14" fillId="0" borderId="0" xfId="1" applyFont="1" applyAlignment="1">
      <alignment horizontal="left"/>
    </xf>
    <xf numFmtId="0" fontId="14" fillId="0" borderId="2" xfId="1" applyFont="1" applyBorder="1" applyAlignment="1">
      <alignment horizontal="left"/>
    </xf>
    <xf numFmtId="0" fontId="2" fillId="0" borderId="37" xfId="1" applyFont="1" applyBorder="1" applyAlignment="1">
      <alignment horizontal="left"/>
    </xf>
    <xf numFmtId="0" fontId="2" fillId="0" borderId="39" xfId="1" applyBorder="1" applyAlignment="1">
      <alignment horizontal="left"/>
    </xf>
    <xf numFmtId="1" fontId="3" fillId="0" borderId="7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29" xfId="1" applyFont="1" applyBorder="1" applyAlignment="1">
      <alignment horizontal="right" vertical="center"/>
    </xf>
    <xf numFmtId="0" fontId="3" fillId="0" borderId="30" xfId="1" applyFont="1" applyBorder="1" applyAlignment="1">
      <alignment horizontal="right" vertical="center"/>
    </xf>
    <xf numFmtId="0" fontId="3" fillId="0" borderId="4" xfId="1" applyFont="1" applyBorder="1" applyAlignment="1">
      <alignment horizontal="right" vertical="center"/>
    </xf>
    <xf numFmtId="0" fontId="3" fillId="0" borderId="6" xfId="1" applyFont="1" applyBorder="1" applyAlignment="1">
      <alignment horizontal="right" vertical="center"/>
    </xf>
    <xf numFmtId="0" fontId="24" fillId="0" borderId="34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171450</xdr:colOff>
      <xdr:row>43</xdr:row>
      <xdr:rowOff>0</xdr:rowOff>
    </xdr:from>
    <xdr:to>
      <xdr:col>8</xdr:col>
      <xdr:colOff>295275</xdr:colOff>
      <xdr:row>43</xdr:row>
      <xdr:rowOff>0</xdr:rowOff>
    </xdr:to>
    <xdr:sp macro="" textlink="">
      <xdr:nvSpPr>
        <xdr:cNvPr id="1025" name="Line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ShapeType="1"/>
        </xdr:cNvSpPr>
      </xdr:nvSpPr>
      <xdr:spPr bwMode="auto">
        <a:xfrm>
          <a:off x="4438650" y="7381875"/>
          <a:ext cx="1238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333375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1026" name="Line 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>
          <a:off x="4600575" y="819150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180975</xdr:colOff>
      <xdr:row>48</xdr:row>
      <xdr:rowOff>0</xdr:rowOff>
    </xdr:from>
    <xdr:to>
      <xdr:col>9</xdr:col>
      <xdr:colOff>295275</xdr:colOff>
      <xdr:row>48</xdr:row>
      <xdr:rowOff>0</xdr:rowOff>
    </xdr:to>
    <xdr:sp macro="" textlink="">
      <xdr:nvSpPr>
        <xdr:cNvPr id="1027" name="Line 4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>
          <a:off x="4895850" y="8191500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342900</xdr:colOff>
      <xdr:row>48</xdr:row>
      <xdr:rowOff>0</xdr:rowOff>
    </xdr:from>
    <xdr:to>
      <xdr:col>9</xdr:col>
      <xdr:colOff>419100</xdr:colOff>
      <xdr:row>48</xdr:row>
      <xdr:rowOff>0</xdr:rowOff>
    </xdr:to>
    <xdr:sp macro="" textlink="">
      <xdr:nvSpPr>
        <xdr:cNvPr id="1028" name="Line 5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>
          <a:spLocks noChangeShapeType="1"/>
        </xdr:cNvSpPr>
      </xdr:nvSpPr>
      <xdr:spPr bwMode="auto">
        <a:xfrm>
          <a:off x="5057775" y="8191500"/>
          <a:ext cx="76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104775</xdr:colOff>
      <xdr:row>47</xdr:row>
      <xdr:rowOff>0</xdr:rowOff>
    </xdr:from>
    <xdr:to>
      <xdr:col>9</xdr:col>
      <xdr:colOff>180975</xdr:colOff>
      <xdr:row>48</xdr:row>
      <xdr:rowOff>152400</xdr:rowOff>
    </xdr:to>
    <xdr:sp macro="" textlink="">
      <xdr:nvSpPr>
        <xdr:cNvPr id="1029" name="AutoShape 6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>
          <a:spLocks/>
        </xdr:cNvSpPr>
      </xdr:nvSpPr>
      <xdr:spPr bwMode="auto">
        <a:xfrm>
          <a:off x="4819650" y="8029575"/>
          <a:ext cx="76200" cy="314325"/>
        </a:xfrm>
        <a:prstGeom prst="leftBracket">
          <a:avLst>
            <a:gd name="adj" fmla="val 3437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47625</xdr:colOff>
      <xdr:row>47</xdr:row>
      <xdr:rowOff>0</xdr:rowOff>
    </xdr:from>
    <xdr:to>
      <xdr:col>10</xdr:col>
      <xdr:colOff>123825</xdr:colOff>
      <xdr:row>48</xdr:row>
      <xdr:rowOff>152400</xdr:rowOff>
    </xdr:to>
    <xdr:sp macro="" textlink="">
      <xdr:nvSpPr>
        <xdr:cNvPr id="1030" name="AutoShape 7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/>
        </xdr:cNvSpPr>
      </xdr:nvSpPr>
      <xdr:spPr bwMode="auto">
        <a:xfrm flipH="1">
          <a:off x="5210175" y="8029575"/>
          <a:ext cx="76200" cy="314325"/>
        </a:xfrm>
        <a:prstGeom prst="leftBracket">
          <a:avLst>
            <a:gd name="adj" fmla="val 34375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9"/>
  <sheetViews>
    <sheetView tabSelected="1" zoomScaleNormal="100" zoomScaleSheetLayoutView="100" workbookViewId="0">
      <selection activeCell="B3" sqref="B3"/>
    </sheetView>
  </sheetViews>
  <sheetFormatPr defaultRowHeight="12.75" x14ac:dyDescent="0.2"/>
  <cols>
    <col min="1" max="1" width="2" customWidth="1"/>
    <col min="2" max="2" width="16.5703125" customWidth="1"/>
    <col min="3" max="3" width="11.28515625" customWidth="1"/>
    <col min="4" max="4" width="6.7109375" style="1" customWidth="1"/>
    <col min="5" max="5" width="6.7109375" customWidth="1"/>
    <col min="6" max="6" width="7.28515625" bestFit="1" customWidth="1"/>
    <col min="7" max="7" width="7" bestFit="1" customWidth="1"/>
    <col min="8" max="8" width="7" customWidth="1"/>
    <col min="9" max="11" width="6.7109375" customWidth="1"/>
    <col min="13" max="13" width="4" customWidth="1"/>
    <col min="14" max="14" width="3.5703125" customWidth="1"/>
    <col min="15" max="15" width="3.28515625" customWidth="1"/>
    <col min="16" max="16" width="0" hidden="1" customWidth="1"/>
  </cols>
  <sheetData>
    <row r="1" spans="1:16" ht="18" x14ac:dyDescent="0.25">
      <c r="B1" s="22" t="s">
        <v>42</v>
      </c>
      <c r="L1" s="20" t="s">
        <v>39</v>
      </c>
    </row>
    <row r="2" spans="1:16" x14ac:dyDescent="0.2">
      <c r="L2" s="21" t="s">
        <v>40</v>
      </c>
    </row>
    <row r="3" spans="1:16" ht="15.75" x14ac:dyDescent="0.25">
      <c r="B3" s="56" t="s">
        <v>80</v>
      </c>
      <c r="C3" s="56"/>
      <c r="D3" s="56"/>
      <c r="E3" s="56"/>
      <c r="F3" s="56"/>
      <c r="G3" s="56"/>
      <c r="H3" s="56"/>
      <c r="I3" s="56"/>
      <c r="J3" s="56"/>
      <c r="K3" s="57"/>
      <c r="L3" s="37" t="s">
        <v>81</v>
      </c>
    </row>
    <row r="4" spans="1:16" x14ac:dyDescent="0.2">
      <c r="B4" s="2"/>
      <c r="C4" s="2"/>
      <c r="D4" s="2"/>
      <c r="E4" s="2"/>
      <c r="F4" s="2"/>
      <c r="G4" s="2"/>
      <c r="H4" s="2"/>
      <c r="I4" s="2"/>
      <c r="J4" s="2"/>
      <c r="K4" s="2"/>
      <c r="L4" s="23" t="s">
        <v>41</v>
      </c>
      <c r="P4" s="42"/>
    </row>
    <row r="5" spans="1:16" x14ac:dyDescent="0.2">
      <c r="B5" s="3"/>
      <c r="D5" s="2"/>
      <c r="E5" s="2"/>
      <c r="F5" s="2"/>
      <c r="G5" s="2"/>
      <c r="H5" s="2"/>
      <c r="I5" s="2"/>
      <c r="J5" s="2"/>
      <c r="K5" s="2"/>
      <c r="L5" s="24" t="s">
        <v>82</v>
      </c>
      <c r="P5" s="44" t="s">
        <v>50</v>
      </c>
    </row>
    <row r="6" spans="1:16" x14ac:dyDescent="0.2">
      <c r="B6" s="151" t="s">
        <v>4</v>
      </c>
      <c r="C6" s="151"/>
      <c r="D6" s="25">
        <v>1</v>
      </c>
      <c r="E6" s="26">
        <v>2</v>
      </c>
      <c r="F6" s="27">
        <v>3</v>
      </c>
      <c r="G6" s="28">
        <v>4</v>
      </c>
      <c r="H6" s="26">
        <v>5</v>
      </c>
      <c r="I6" s="25">
        <v>6</v>
      </c>
      <c r="J6" s="28">
        <v>7</v>
      </c>
      <c r="K6" s="27">
        <v>8</v>
      </c>
      <c r="L6" t="s">
        <v>63</v>
      </c>
      <c r="P6" s="54" t="s">
        <v>49</v>
      </c>
    </row>
    <row r="7" spans="1:16" x14ac:dyDescent="0.2">
      <c r="B7" s="150" t="s">
        <v>2</v>
      </c>
      <c r="C7" s="150"/>
      <c r="D7" s="91">
        <v>0</v>
      </c>
      <c r="E7" s="92">
        <v>0</v>
      </c>
      <c r="F7" s="93">
        <v>0</v>
      </c>
      <c r="G7" s="94">
        <v>0</v>
      </c>
      <c r="H7" s="92">
        <v>0</v>
      </c>
      <c r="I7" s="91">
        <v>0</v>
      </c>
      <c r="J7" s="94">
        <v>0</v>
      </c>
      <c r="K7" s="93">
        <v>0</v>
      </c>
      <c r="P7" s="43"/>
    </row>
    <row r="8" spans="1:16" x14ac:dyDescent="0.2">
      <c r="B8" s="150" t="s">
        <v>3</v>
      </c>
      <c r="C8" s="150"/>
      <c r="D8" s="95">
        <v>0</v>
      </c>
      <c r="E8" s="96">
        <v>0</v>
      </c>
      <c r="F8" s="97">
        <v>0</v>
      </c>
      <c r="G8" s="98">
        <v>0</v>
      </c>
      <c r="H8" s="96">
        <v>0</v>
      </c>
      <c r="I8" s="95">
        <v>0</v>
      </c>
      <c r="J8" s="98">
        <v>0</v>
      </c>
      <c r="K8" s="97">
        <v>0</v>
      </c>
    </row>
    <row r="9" spans="1:16" x14ac:dyDescent="0.2">
      <c r="B9" s="150" t="s">
        <v>1</v>
      </c>
      <c r="C9" s="150"/>
      <c r="D9" s="99" t="s">
        <v>44</v>
      </c>
      <c r="E9" s="100">
        <v>0</v>
      </c>
      <c r="F9" s="101" t="s">
        <v>44</v>
      </c>
      <c r="G9" s="102">
        <v>0</v>
      </c>
      <c r="H9" s="103" t="s">
        <v>44</v>
      </c>
      <c r="I9" s="104">
        <v>0</v>
      </c>
      <c r="J9" s="105" t="s">
        <v>44</v>
      </c>
      <c r="K9" s="106">
        <v>0</v>
      </c>
    </row>
    <row r="10" spans="1:16" x14ac:dyDescent="0.2">
      <c r="B10" s="150" t="s">
        <v>43</v>
      </c>
      <c r="C10" s="150"/>
      <c r="D10" s="29">
        <f>IF(D8=0,0,IF(I9=0,0,IF(I9&lt;=35, 25,30)))</f>
        <v>0</v>
      </c>
      <c r="E10" s="30">
        <f>E9</f>
        <v>0</v>
      </c>
      <c r="F10" s="31">
        <f>IF(F8=0,0,IF(K9=0,0,IF(K9&lt;=35, 25,30)))</f>
        <v>0</v>
      </c>
      <c r="G10" s="32">
        <f>G9</f>
        <v>0</v>
      </c>
      <c r="H10" s="33">
        <f>IF(H8=0,0,IF(E9=0,0,IF(E9&lt;=35, 25,30)))</f>
        <v>0</v>
      </c>
      <c r="I10" s="34">
        <f>I9</f>
        <v>0</v>
      </c>
      <c r="J10" s="35">
        <f>IF(J8=0,0,IF(G9=0,0,IF(G9&lt;=35, 25,30)))</f>
        <v>0</v>
      </c>
      <c r="K10" s="36">
        <f>K9</f>
        <v>0</v>
      </c>
    </row>
    <row r="11" spans="1:16" x14ac:dyDescent="0.2">
      <c r="B11" s="156" t="s">
        <v>93</v>
      </c>
      <c r="C11" s="157"/>
      <c r="D11" s="29" t="s">
        <v>49</v>
      </c>
      <c r="E11" s="30"/>
      <c r="F11" s="31" t="s">
        <v>49</v>
      </c>
      <c r="G11" s="32"/>
      <c r="H11" s="33" t="s">
        <v>49</v>
      </c>
      <c r="I11" s="34"/>
      <c r="J11" s="35" t="s">
        <v>49</v>
      </c>
      <c r="K11" s="36"/>
    </row>
    <row r="12" spans="1:16" ht="12.75" customHeight="1" x14ac:dyDescent="0.2">
      <c r="A12" s="46"/>
      <c r="B12" s="155" t="s">
        <v>57</v>
      </c>
      <c r="C12" s="150"/>
      <c r="D12" s="29" t="s">
        <v>49</v>
      </c>
      <c r="E12" s="30" t="s">
        <v>49</v>
      </c>
      <c r="F12" s="31" t="s">
        <v>49</v>
      </c>
      <c r="G12" s="32" t="s">
        <v>49</v>
      </c>
      <c r="H12" s="33" t="s">
        <v>49</v>
      </c>
      <c r="I12" s="34" t="s">
        <v>49</v>
      </c>
      <c r="J12" s="35" t="s">
        <v>49</v>
      </c>
      <c r="K12" s="36" t="s">
        <v>49</v>
      </c>
      <c r="N12" s="46"/>
      <c r="O12" s="46"/>
      <c r="P12" s="72"/>
    </row>
    <row r="13" spans="1:16" ht="12.75" customHeight="1" x14ac:dyDescent="0.2">
      <c r="A13" s="46"/>
      <c r="B13" s="155" t="s">
        <v>58</v>
      </c>
      <c r="C13" s="150"/>
      <c r="D13" s="64">
        <v>0</v>
      </c>
      <c r="E13" s="68">
        <v>0</v>
      </c>
      <c r="F13" s="66">
        <v>0</v>
      </c>
      <c r="G13" s="69">
        <v>0</v>
      </c>
      <c r="H13" s="65">
        <v>0</v>
      </c>
      <c r="I13" s="70">
        <v>0</v>
      </c>
      <c r="J13" s="67">
        <v>0</v>
      </c>
      <c r="K13" s="71">
        <v>0</v>
      </c>
      <c r="N13" s="46"/>
      <c r="O13" s="46"/>
      <c r="P13" s="72"/>
    </row>
    <row r="14" spans="1:16" ht="12.75" customHeight="1" x14ac:dyDescent="0.2">
      <c r="A14" s="46"/>
      <c r="B14" s="155" t="s">
        <v>59</v>
      </c>
      <c r="C14" s="150"/>
      <c r="D14" s="64">
        <v>0</v>
      </c>
      <c r="E14" s="68">
        <v>0</v>
      </c>
      <c r="F14" s="66">
        <v>0</v>
      </c>
      <c r="G14" s="69">
        <v>0</v>
      </c>
      <c r="H14" s="65">
        <v>0</v>
      </c>
      <c r="I14" s="70">
        <v>0</v>
      </c>
      <c r="J14" s="67">
        <v>0</v>
      </c>
      <c r="K14" s="71">
        <v>0</v>
      </c>
      <c r="N14" s="46"/>
      <c r="O14" s="46"/>
      <c r="P14" s="72"/>
    </row>
    <row r="15" spans="1:16" x14ac:dyDescent="0.2">
      <c r="D15" s="79"/>
      <c r="E15" s="80"/>
      <c r="F15" s="79"/>
      <c r="G15" s="80"/>
      <c r="H15" s="79"/>
      <c r="I15" s="80"/>
      <c r="J15" s="79"/>
      <c r="K15" s="80"/>
    </row>
    <row r="16" spans="1:16" x14ac:dyDescent="0.2">
      <c r="B16" s="39" t="s">
        <v>47</v>
      </c>
      <c r="C16" s="152"/>
      <c r="D16" s="153"/>
      <c r="E16" s="153"/>
      <c r="F16" s="153"/>
      <c r="G16" s="153"/>
      <c r="H16" s="153"/>
      <c r="I16" s="153"/>
      <c r="J16" s="153"/>
      <c r="K16" s="154"/>
    </row>
    <row r="17" spans="2:11" x14ac:dyDescent="0.2">
      <c r="B17" s="3"/>
      <c r="C17" s="171"/>
      <c r="D17" s="172"/>
      <c r="E17" s="172"/>
      <c r="F17" s="172"/>
      <c r="G17" s="172"/>
      <c r="H17" s="172"/>
      <c r="I17" s="172"/>
      <c r="J17" s="172"/>
      <c r="K17" s="173"/>
    </row>
    <row r="18" spans="2:11" x14ac:dyDescent="0.2">
      <c r="B18" s="3"/>
      <c r="C18" s="158"/>
      <c r="D18" s="159"/>
      <c r="E18" s="159"/>
      <c r="F18" s="159"/>
      <c r="G18" s="159"/>
      <c r="H18" s="159"/>
      <c r="I18" s="159"/>
      <c r="J18" s="159"/>
      <c r="K18" s="160"/>
    </row>
    <row r="19" spans="2:11" ht="13.5" thickBot="1" x14ac:dyDescent="0.25">
      <c r="C19" s="38"/>
      <c r="D19" s="40"/>
      <c r="E19" s="40"/>
      <c r="F19" s="40"/>
      <c r="G19" s="40"/>
      <c r="H19" s="40"/>
      <c r="I19" s="40"/>
      <c r="J19" s="40"/>
      <c r="K19" s="40"/>
    </row>
    <row r="20" spans="2:11" x14ac:dyDescent="0.2">
      <c r="B20" s="47" t="s">
        <v>51</v>
      </c>
      <c r="C20" s="48" t="s">
        <v>54</v>
      </c>
      <c r="D20" s="49" t="str">
        <f t="shared" ref="D20:K20" si="0">IF(D$8=0,"",ROUNDUP(IF((1.5+(D$55/(2*11.2+2*D$7*32.2)))&lt;3,3,(1.5+(D$55/(2*11.2+2*D$7*32.2)))),1))</f>
        <v/>
      </c>
      <c r="E20" s="49" t="str">
        <f t="shared" si="0"/>
        <v/>
      </c>
      <c r="F20" s="49" t="str">
        <f t="shared" si="0"/>
        <v/>
      </c>
      <c r="G20" s="49" t="str">
        <f t="shared" si="0"/>
        <v/>
      </c>
      <c r="H20" s="49" t="str">
        <f t="shared" si="0"/>
        <v/>
      </c>
      <c r="I20" s="49" t="str">
        <f t="shared" si="0"/>
        <v/>
      </c>
      <c r="J20" s="49" t="str">
        <f t="shared" si="0"/>
        <v/>
      </c>
      <c r="K20" s="87" t="str">
        <f t="shared" si="0"/>
        <v/>
      </c>
    </row>
    <row r="21" spans="2:11" x14ac:dyDescent="0.2">
      <c r="B21" s="50" t="s">
        <v>52</v>
      </c>
      <c r="C21" s="10" t="s">
        <v>55</v>
      </c>
      <c r="D21" s="4" t="str">
        <f t="shared" ref="D21:K21" si="1">IF(D$8=0,"",ROUNDUP(IF(D$58&lt;=3,D$58,D$59),1))</f>
        <v/>
      </c>
      <c r="E21" s="4" t="str">
        <f t="shared" si="1"/>
        <v/>
      </c>
      <c r="F21" s="4" t="str">
        <f t="shared" si="1"/>
        <v/>
      </c>
      <c r="G21" s="4" t="str">
        <f t="shared" si="1"/>
        <v/>
      </c>
      <c r="H21" s="4" t="str">
        <f t="shared" si="1"/>
        <v/>
      </c>
      <c r="I21" s="4" t="str">
        <f t="shared" si="1"/>
        <v/>
      </c>
      <c r="J21" s="4" t="str">
        <f>IF(J$8=0,"",ROUNDUP(IF(J$58&lt;=3,J$58,J$59),1))</f>
        <v/>
      </c>
      <c r="K21" s="88" t="str">
        <f t="shared" si="1"/>
        <v/>
      </c>
    </row>
    <row r="22" spans="2:11" ht="13.5" thickBot="1" x14ac:dyDescent="0.25">
      <c r="B22" s="51"/>
      <c r="C22" s="52" t="s">
        <v>56</v>
      </c>
      <c r="D22" s="53" t="str">
        <f t="shared" ref="D22:K22" si="2">IF(D$8=0,"",D$20+D$21)</f>
        <v/>
      </c>
      <c r="E22" s="53" t="str">
        <f t="shared" si="2"/>
        <v/>
      </c>
      <c r="F22" s="53" t="str">
        <f t="shared" si="2"/>
        <v/>
      </c>
      <c r="G22" s="53" t="str">
        <f t="shared" si="2"/>
        <v/>
      </c>
      <c r="H22" s="53" t="str">
        <f t="shared" si="2"/>
        <v/>
      </c>
      <c r="I22" s="53" t="str">
        <f t="shared" si="2"/>
        <v/>
      </c>
      <c r="J22" s="53" t="str">
        <f t="shared" si="2"/>
        <v/>
      </c>
      <c r="K22" s="90" t="str">
        <f t="shared" si="2"/>
        <v/>
      </c>
    </row>
    <row r="23" spans="2:11" hidden="1" x14ac:dyDescent="0.2">
      <c r="B23" s="47" t="s">
        <v>53</v>
      </c>
      <c r="C23" s="48" t="s">
        <v>54</v>
      </c>
      <c r="D23" s="49" t="str">
        <f>IF(D$12="Y",MAX(D20,D26),"None")</f>
        <v>None</v>
      </c>
      <c r="E23" s="49" t="str">
        <f t="shared" ref="E23:K23" si="3">IF(E$12="Y",MAX(E20,E26),"None")</f>
        <v>None</v>
      </c>
      <c r="F23" s="49" t="str">
        <f t="shared" si="3"/>
        <v>None</v>
      </c>
      <c r="G23" s="49" t="str">
        <f t="shared" si="3"/>
        <v>None</v>
      </c>
      <c r="H23" s="49" t="str">
        <f t="shared" si="3"/>
        <v>None</v>
      </c>
      <c r="I23" s="49" t="str">
        <f t="shared" si="3"/>
        <v>None</v>
      </c>
      <c r="J23" s="49" t="str">
        <f t="shared" si="3"/>
        <v>None</v>
      </c>
      <c r="K23" s="49" t="str">
        <f t="shared" si="3"/>
        <v>None</v>
      </c>
    </row>
    <row r="24" spans="2:11" hidden="1" x14ac:dyDescent="0.2">
      <c r="B24" s="50" t="s">
        <v>52</v>
      </c>
      <c r="C24" s="10" t="s">
        <v>55</v>
      </c>
      <c r="D24" s="4" t="str">
        <f>(IF(D23&lt;&gt;"",IF(D23="None",D23,D25-D23),""))</f>
        <v>None</v>
      </c>
      <c r="E24" s="4" t="str">
        <f t="shared" ref="E24:K24" si="4">(IF(E23&lt;&gt;"",IF(E23="None",E23,E25-E23),""))</f>
        <v>None</v>
      </c>
      <c r="F24" s="4" t="str">
        <f t="shared" si="4"/>
        <v>None</v>
      </c>
      <c r="G24" s="4" t="str">
        <f t="shared" si="4"/>
        <v>None</v>
      </c>
      <c r="H24" s="4" t="str">
        <f t="shared" si="4"/>
        <v>None</v>
      </c>
      <c r="I24" s="4" t="str">
        <f t="shared" si="4"/>
        <v>None</v>
      </c>
      <c r="J24" s="4" t="str">
        <f t="shared" si="4"/>
        <v>None</v>
      </c>
      <c r="K24" s="4" t="str">
        <f t="shared" si="4"/>
        <v>None</v>
      </c>
    </row>
    <row r="25" spans="2:11" ht="13.5" hidden="1" thickBot="1" x14ac:dyDescent="0.25">
      <c r="B25" s="51"/>
      <c r="C25" s="52" t="s">
        <v>56</v>
      </c>
      <c r="D25" s="53" t="str">
        <f>IF(D$23&lt;&gt;"",IF(D$23="None",D$23,MAX(D$22,D$28)),"")</f>
        <v>None</v>
      </c>
      <c r="E25" s="53" t="str">
        <f t="shared" ref="E25:K25" si="5">IF(E$23&lt;&gt;"",IF(E$23="None",E$23,MAX(E$22,E$28)),"")</f>
        <v>None</v>
      </c>
      <c r="F25" s="53" t="str">
        <f t="shared" si="5"/>
        <v>None</v>
      </c>
      <c r="G25" s="53" t="str">
        <f t="shared" si="5"/>
        <v>None</v>
      </c>
      <c r="H25" s="53" t="str">
        <f t="shared" si="5"/>
        <v>None</v>
      </c>
      <c r="I25" s="53" t="str">
        <f t="shared" si="5"/>
        <v>None</v>
      </c>
      <c r="J25" s="53" t="str">
        <f t="shared" si="5"/>
        <v>None</v>
      </c>
      <c r="K25" s="53" t="str">
        <f t="shared" si="5"/>
        <v>None</v>
      </c>
    </row>
    <row r="26" spans="2:11" x14ac:dyDescent="0.2">
      <c r="B26" s="85" t="s">
        <v>53</v>
      </c>
      <c r="C26" s="86" t="s">
        <v>54</v>
      </c>
      <c r="D26" s="49" t="str">
        <f t="shared" ref="D26:K26" si="6">IF(D$12="N","None",ROUNDUP(IF((1.5+(D$56/(2*11.2+2*D$7*32.2)))&lt;3,3,(1.5+(D$56/(2*11.2+2*D$7*32.2)))),1))</f>
        <v>None</v>
      </c>
      <c r="E26" s="49" t="str">
        <f t="shared" si="6"/>
        <v>None</v>
      </c>
      <c r="F26" s="49" t="str">
        <f t="shared" si="6"/>
        <v>None</v>
      </c>
      <c r="G26" s="49" t="str">
        <f t="shared" si="6"/>
        <v>None</v>
      </c>
      <c r="H26" s="49" t="str">
        <f t="shared" si="6"/>
        <v>None</v>
      </c>
      <c r="I26" s="49" t="str">
        <f t="shared" si="6"/>
        <v>None</v>
      </c>
      <c r="J26" s="49" t="str">
        <f t="shared" si="6"/>
        <v>None</v>
      </c>
      <c r="K26" s="87" t="str">
        <f t="shared" si="6"/>
        <v>None</v>
      </c>
    </row>
    <row r="27" spans="2:11" x14ac:dyDescent="0.2">
      <c r="B27" s="82" t="s">
        <v>52</v>
      </c>
      <c r="C27" s="83" t="s">
        <v>55</v>
      </c>
      <c r="D27" s="4" t="str">
        <f t="shared" ref="D27:K27" si="7">IF(D$12="N","None",ROUNDUP(IF(D$62&lt;=3,D$62,D$63),1))</f>
        <v>None</v>
      </c>
      <c r="E27" s="4" t="str">
        <f t="shared" si="7"/>
        <v>None</v>
      </c>
      <c r="F27" s="4" t="str">
        <f t="shared" si="7"/>
        <v>None</v>
      </c>
      <c r="G27" s="4" t="str">
        <f t="shared" si="7"/>
        <v>None</v>
      </c>
      <c r="H27" s="4" t="str">
        <f t="shared" si="7"/>
        <v>None</v>
      </c>
      <c r="I27" s="4" t="str">
        <f t="shared" si="7"/>
        <v>None</v>
      </c>
      <c r="J27" s="4" t="str">
        <f t="shared" si="7"/>
        <v>None</v>
      </c>
      <c r="K27" s="88" t="str">
        <f t="shared" si="7"/>
        <v>None</v>
      </c>
    </row>
    <row r="28" spans="2:11" ht="13.5" thickBot="1" x14ac:dyDescent="0.25">
      <c r="B28" s="51"/>
      <c r="C28" s="89" t="s">
        <v>56</v>
      </c>
      <c r="D28" s="53" t="str">
        <f t="shared" ref="D28:K28" si="8">IF(D12="N","None",D$26+D$27)</f>
        <v>None</v>
      </c>
      <c r="E28" s="53" t="str">
        <f t="shared" si="8"/>
        <v>None</v>
      </c>
      <c r="F28" s="53" t="str">
        <f t="shared" si="8"/>
        <v>None</v>
      </c>
      <c r="G28" s="53" t="str">
        <f t="shared" si="8"/>
        <v>None</v>
      </c>
      <c r="H28" s="53" t="str">
        <f t="shared" si="8"/>
        <v>None</v>
      </c>
      <c r="I28" s="53" t="str">
        <f t="shared" si="8"/>
        <v>None</v>
      </c>
      <c r="J28" s="53" t="str">
        <f t="shared" si="8"/>
        <v>None</v>
      </c>
      <c r="K28" s="90" t="str">
        <f t="shared" si="8"/>
        <v>None</v>
      </c>
    </row>
    <row r="29" spans="2:11" x14ac:dyDescent="0.2">
      <c r="C29" s="45"/>
      <c r="D29" s="84"/>
      <c r="E29" s="84"/>
      <c r="F29" s="84"/>
      <c r="G29" s="84"/>
      <c r="H29" s="84"/>
      <c r="I29" s="84"/>
      <c r="J29" s="84"/>
      <c r="K29" s="84"/>
    </row>
    <row r="30" spans="2:11" ht="13.5" thickBot="1" x14ac:dyDescent="0.25">
      <c r="C30" s="3"/>
      <c r="D30" s="58"/>
      <c r="E30" s="59"/>
      <c r="F30" s="59"/>
      <c r="G30" s="59"/>
      <c r="H30" s="59"/>
      <c r="I30" s="59"/>
      <c r="J30" s="59"/>
      <c r="K30" s="59"/>
    </row>
    <row r="31" spans="2:11" ht="20.25" x14ac:dyDescent="0.3">
      <c r="C31" s="166" t="s">
        <v>14</v>
      </c>
      <c r="D31" s="167"/>
      <c r="E31" s="167"/>
      <c r="F31" s="167"/>
      <c r="G31" s="167"/>
      <c r="H31" s="167"/>
      <c r="I31" s="167"/>
      <c r="J31" s="167"/>
      <c r="K31" s="168"/>
    </row>
    <row r="32" spans="2:11" ht="18" customHeight="1" x14ac:dyDescent="0.2">
      <c r="C32" s="126" t="s">
        <v>4</v>
      </c>
      <c r="D32" s="127">
        <v>1</v>
      </c>
      <c r="E32" s="127">
        <v>2</v>
      </c>
      <c r="F32" s="127">
        <v>3</v>
      </c>
      <c r="G32" s="127">
        <v>4</v>
      </c>
      <c r="H32" s="127">
        <v>5</v>
      </c>
      <c r="I32" s="127">
        <v>6</v>
      </c>
      <c r="J32" s="127">
        <v>7</v>
      </c>
      <c r="K32" s="128">
        <v>8</v>
      </c>
    </row>
    <row r="33" spans="2:13" ht="22.5" customHeight="1" x14ac:dyDescent="0.2">
      <c r="C33" s="129" t="s">
        <v>5</v>
      </c>
      <c r="D33" s="130" t="str">
        <f t="shared" ref="D33:K33" si="9">IF(D8=0,"",D7)</f>
        <v/>
      </c>
      <c r="E33" s="130" t="str">
        <f t="shared" si="9"/>
        <v/>
      </c>
      <c r="F33" s="130" t="str">
        <f t="shared" si="9"/>
        <v/>
      </c>
      <c r="G33" s="130" t="str">
        <f t="shared" si="9"/>
        <v/>
      </c>
      <c r="H33" s="130" t="str">
        <f t="shared" si="9"/>
        <v/>
      </c>
      <c r="I33" s="130" t="str">
        <f t="shared" si="9"/>
        <v/>
      </c>
      <c r="J33" s="130" t="str">
        <f t="shared" si="9"/>
        <v/>
      </c>
      <c r="K33" s="131" t="str">
        <f t="shared" si="9"/>
        <v/>
      </c>
    </row>
    <row r="34" spans="2:13" ht="22.5" customHeight="1" x14ac:dyDescent="0.2">
      <c r="C34" s="129" t="s">
        <v>10</v>
      </c>
      <c r="D34" s="132" t="str">
        <f>IF(D8=0,"",D8)</f>
        <v/>
      </c>
      <c r="E34" s="132" t="str">
        <f>IF(E8=0,"",E8)</f>
        <v/>
      </c>
      <c r="F34" s="132" t="str">
        <f t="shared" ref="F34:K34" si="10">IF(F8=0,"",F8)</f>
        <v/>
      </c>
      <c r="G34" s="132" t="str">
        <f t="shared" si="10"/>
        <v/>
      </c>
      <c r="H34" s="132" t="str">
        <f t="shared" si="10"/>
        <v/>
      </c>
      <c r="I34" s="132" t="str">
        <f t="shared" si="10"/>
        <v/>
      </c>
      <c r="J34" s="132" t="str">
        <f t="shared" si="10"/>
        <v/>
      </c>
      <c r="K34" s="133" t="str">
        <f t="shared" si="10"/>
        <v/>
      </c>
    </row>
    <row r="35" spans="2:13" ht="22.5" customHeight="1" x14ac:dyDescent="0.2">
      <c r="C35" s="134" t="s">
        <v>9</v>
      </c>
      <c r="D35" s="132" t="str">
        <f>IF(D8=0,"",D10)</f>
        <v/>
      </c>
      <c r="E35" s="132" t="str">
        <f>IF(E8=0,"",E10)</f>
        <v/>
      </c>
      <c r="F35" s="132" t="str">
        <f t="shared" ref="F35:K35" si="11">IF(F8=0,"",F10)</f>
        <v/>
      </c>
      <c r="G35" s="132" t="str">
        <f t="shared" si="11"/>
        <v/>
      </c>
      <c r="H35" s="132" t="str">
        <f t="shared" si="11"/>
        <v/>
      </c>
      <c r="I35" s="132" t="str">
        <f t="shared" si="11"/>
        <v/>
      </c>
      <c r="J35" s="132" t="str">
        <f t="shared" si="11"/>
        <v/>
      </c>
      <c r="K35" s="133" t="str">
        <f t="shared" si="11"/>
        <v/>
      </c>
    </row>
    <row r="36" spans="2:13" ht="22.5" customHeight="1" x14ac:dyDescent="0.2">
      <c r="C36" s="135" t="s">
        <v>6</v>
      </c>
      <c r="D36" s="136" t="str">
        <f>IF(D23="None",D20,D23)</f>
        <v/>
      </c>
      <c r="E36" s="136" t="str">
        <f>IF(OR(H$11="Y", D$11="Y"), MAX(E20,E23,E26,I20,I23,I26), IF(E23="None",E20,E23))</f>
        <v/>
      </c>
      <c r="F36" s="136" t="str">
        <f t="shared" ref="F36:J36" si="12">IF(F23="None",F20,F23)</f>
        <v/>
      </c>
      <c r="G36" s="136" t="str">
        <f>IF(OR(J$11="Y", F$11="Y"), MAX(G20,G23,G26,K20,K23,K26), IF(G23="None",G20,G23))</f>
        <v/>
      </c>
      <c r="H36" s="136" t="str">
        <f t="shared" si="12"/>
        <v/>
      </c>
      <c r="I36" s="136" t="str">
        <f>IF(OR(H$11="Y", D$11="Y"), MAX(I20,I23,I26,E20,E23,E26), IF(I23="None",I20,I23))</f>
        <v/>
      </c>
      <c r="J36" s="136" t="str">
        <f t="shared" si="12"/>
        <v/>
      </c>
      <c r="K36" s="137" t="str">
        <f>IF(OR(J$11="Y", F$11="Y"), MAX(G20,G23,G26,K20,K23,K26), IF(K23="None",K20,K23))</f>
        <v/>
      </c>
    </row>
    <row r="37" spans="2:13" ht="22.5" customHeight="1" x14ac:dyDescent="0.2">
      <c r="C37" s="135" t="s">
        <v>7</v>
      </c>
      <c r="D37" s="136" t="str">
        <f>IF(D24="None",D21,D24)</f>
        <v/>
      </c>
      <c r="E37" s="136" t="str">
        <f>IF(OR(H$11="Y", D$11="Y"), MAX(E21,E24,E27,I21,I24,I27), IF(E24="None",E21,E24))</f>
        <v/>
      </c>
      <c r="F37" s="136" t="str">
        <f>IF(F24="None",F21,F24)</f>
        <v/>
      </c>
      <c r="G37" s="136" t="str">
        <f>IF(OR(J$11="Y", F$11="Y"), MAX(G21,G24,G27,K21,K24,K27), IF(G24="None",G21,G24))</f>
        <v/>
      </c>
      <c r="H37" s="136" t="str">
        <f t="shared" ref="H37:J37" si="13">IF(H24="None",H21,H24)</f>
        <v/>
      </c>
      <c r="I37" s="136" t="str">
        <f>IF(OR(H$11="Y", D$11="Y"), MAX(I21,I24,I27,E21,E24,E27), IF(I24="None",I21,I24))</f>
        <v/>
      </c>
      <c r="J37" s="136" t="str">
        <f t="shared" si="13"/>
        <v/>
      </c>
      <c r="K37" s="137" t="str">
        <f>IF(OR(J$11="Y", F$11="Y"), MAX(G21,G24,G27,K21,K24,K27), IF(K24="None",K21,K24))</f>
        <v/>
      </c>
    </row>
    <row r="38" spans="2:13" ht="22.5" customHeight="1" thickBot="1" x14ac:dyDescent="0.25">
      <c r="C38" s="138" t="s">
        <v>8</v>
      </c>
      <c r="D38" s="139" t="str">
        <f t="shared" ref="D38:K38" si="14">IF(D8=0,"",D36+D37)</f>
        <v/>
      </c>
      <c r="E38" s="139" t="str">
        <f t="shared" si="14"/>
        <v/>
      </c>
      <c r="F38" s="139" t="str">
        <f t="shared" si="14"/>
        <v/>
      </c>
      <c r="G38" s="139" t="str">
        <f t="shared" si="14"/>
        <v/>
      </c>
      <c r="H38" s="139" t="str">
        <f t="shared" si="14"/>
        <v/>
      </c>
      <c r="I38" s="139" t="str">
        <f t="shared" si="14"/>
        <v/>
      </c>
      <c r="J38" s="139" t="str">
        <f t="shared" si="14"/>
        <v/>
      </c>
      <c r="K38" s="140" t="str">
        <f t="shared" si="14"/>
        <v/>
      </c>
    </row>
    <row r="39" spans="2:13" x14ac:dyDescent="0.2">
      <c r="B39" s="6" t="s">
        <v>15</v>
      </c>
    </row>
    <row r="40" spans="2:13" ht="13.5" thickBot="1" x14ac:dyDescent="0.25">
      <c r="B40" s="163" t="s">
        <v>6</v>
      </c>
      <c r="C40" s="164"/>
      <c r="D40" s="164"/>
      <c r="E40" s="164"/>
      <c r="F40" s="164"/>
      <c r="G40" s="165"/>
      <c r="H40" s="163" t="s">
        <v>7</v>
      </c>
      <c r="I40" s="164"/>
      <c r="J40" s="164"/>
      <c r="K40" s="164"/>
      <c r="L40" s="164"/>
      <c r="M40" s="165"/>
    </row>
    <row r="41" spans="2:13" ht="13.5" thickTop="1" x14ac:dyDescent="0.2">
      <c r="B41" s="7"/>
      <c r="C41" s="161" t="s">
        <v>17</v>
      </c>
      <c r="D41" s="174" t="s">
        <v>16</v>
      </c>
      <c r="E41" s="174"/>
      <c r="F41" s="60"/>
      <c r="G41" s="62"/>
      <c r="H41" s="7" t="s">
        <v>29</v>
      </c>
      <c r="I41" s="3" t="s">
        <v>36</v>
      </c>
      <c r="J41" s="3"/>
      <c r="K41" s="3"/>
      <c r="L41" s="3"/>
      <c r="M41" s="5"/>
    </row>
    <row r="42" spans="2:13" x14ac:dyDescent="0.2">
      <c r="B42" s="7"/>
      <c r="C42" s="161"/>
      <c r="D42" s="175" t="s">
        <v>91</v>
      </c>
      <c r="E42" s="175"/>
      <c r="F42" s="3"/>
      <c r="G42" s="5"/>
      <c r="H42" s="17"/>
      <c r="I42" s="3"/>
      <c r="J42" s="3"/>
      <c r="K42" s="3"/>
      <c r="L42" s="3"/>
      <c r="M42" s="5"/>
    </row>
    <row r="43" spans="2:13" x14ac:dyDescent="0.2">
      <c r="B43" s="63" t="s">
        <v>26</v>
      </c>
      <c r="C43" s="3"/>
      <c r="D43" s="10"/>
      <c r="E43" s="8"/>
      <c r="F43" s="3"/>
      <c r="G43" s="5"/>
      <c r="H43" s="169" t="s">
        <v>30</v>
      </c>
      <c r="I43" s="9" t="s">
        <v>31</v>
      </c>
      <c r="J43" s="3"/>
      <c r="K43" s="3" t="s">
        <v>32</v>
      </c>
      <c r="L43" s="3"/>
      <c r="M43" s="5"/>
    </row>
    <row r="44" spans="2:13" x14ac:dyDescent="0.2">
      <c r="B44" s="7" t="s">
        <v>18</v>
      </c>
      <c r="C44" s="3"/>
      <c r="D44" s="3"/>
      <c r="E44" s="8"/>
      <c r="F44" s="3"/>
      <c r="G44" s="5"/>
      <c r="H44" s="169"/>
      <c r="I44" s="9" t="s">
        <v>16</v>
      </c>
      <c r="J44" s="3"/>
      <c r="K44" s="3" t="s">
        <v>33</v>
      </c>
      <c r="L44" s="3"/>
      <c r="M44" s="5"/>
    </row>
    <row r="45" spans="2:13" x14ac:dyDescent="0.2">
      <c r="B45" s="7" t="s">
        <v>23</v>
      </c>
      <c r="C45" s="3"/>
      <c r="D45" s="3"/>
      <c r="E45" s="8"/>
      <c r="F45" s="3"/>
      <c r="G45" s="5"/>
      <c r="H45" s="7"/>
      <c r="I45" s="3"/>
      <c r="J45" s="3"/>
      <c r="K45" s="3"/>
      <c r="L45" s="3"/>
      <c r="M45" s="5"/>
    </row>
    <row r="46" spans="2:13" x14ac:dyDescent="0.2">
      <c r="B46" s="7" t="s">
        <v>19</v>
      </c>
      <c r="C46" s="3"/>
      <c r="D46" s="3"/>
      <c r="E46" s="8"/>
      <c r="F46" s="3"/>
      <c r="G46" s="5"/>
      <c r="H46" s="7" t="s">
        <v>34</v>
      </c>
      <c r="I46" s="3" t="s">
        <v>35</v>
      </c>
      <c r="J46" s="3"/>
      <c r="K46" s="3"/>
      <c r="L46" s="3"/>
      <c r="M46" s="5"/>
    </row>
    <row r="47" spans="2:13" x14ac:dyDescent="0.2">
      <c r="B47" s="7" t="s">
        <v>90</v>
      </c>
      <c r="C47" s="3"/>
      <c r="D47" s="3"/>
      <c r="E47" s="8"/>
      <c r="F47" s="3"/>
      <c r="G47" s="5"/>
      <c r="H47" s="7"/>
      <c r="I47" s="3"/>
      <c r="J47" s="3"/>
      <c r="K47" s="3"/>
      <c r="L47" s="3"/>
      <c r="M47" s="5"/>
    </row>
    <row r="48" spans="2:13" x14ac:dyDescent="0.2">
      <c r="B48" s="7"/>
      <c r="C48" s="3"/>
      <c r="D48" s="3"/>
      <c r="E48" s="8"/>
      <c r="F48" s="3"/>
      <c r="G48" s="5"/>
      <c r="H48" s="169" t="s">
        <v>30</v>
      </c>
      <c r="I48" s="3">
        <v>1</v>
      </c>
      <c r="J48" s="9" t="s">
        <v>31</v>
      </c>
      <c r="K48" s="170" t="s">
        <v>37</v>
      </c>
      <c r="L48" s="3"/>
      <c r="M48" s="5"/>
    </row>
    <row r="49" spans="1:13" x14ac:dyDescent="0.2">
      <c r="B49" s="7" t="s">
        <v>20</v>
      </c>
      <c r="C49" s="3"/>
      <c r="D49" s="3"/>
      <c r="E49" s="8"/>
      <c r="F49" s="3"/>
      <c r="G49" s="5"/>
      <c r="H49" s="169"/>
      <c r="I49" s="3">
        <v>2</v>
      </c>
      <c r="J49" s="9" t="s">
        <v>16</v>
      </c>
      <c r="K49" s="170"/>
      <c r="L49" s="18"/>
      <c r="M49" s="5"/>
    </row>
    <row r="50" spans="1:13" x14ac:dyDescent="0.2">
      <c r="B50" s="61" t="s">
        <v>27</v>
      </c>
      <c r="C50" s="3" t="s">
        <v>21</v>
      </c>
      <c r="D50" s="3"/>
      <c r="E50" s="8"/>
      <c r="F50" s="3"/>
      <c r="G50" s="5"/>
      <c r="H50" s="7"/>
      <c r="I50" s="3"/>
      <c r="J50" s="3"/>
      <c r="K50" s="3"/>
      <c r="L50" s="3"/>
      <c r="M50" s="5"/>
    </row>
    <row r="51" spans="1:13" x14ac:dyDescent="0.2">
      <c r="B51" s="61" t="s">
        <v>28</v>
      </c>
      <c r="C51" s="162" t="s">
        <v>22</v>
      </c>
      <c r="D51" s="162"/>
      <c r="E51" s="162"/>
      <c r="F51" s="162"/>
      <c r="G51" s="55"/>
      <c r="H51" s="7" t="s">
        <v>20</v>
      </c>
      <c r="I51" s="3"/>
      <c r="J51" s="3"/>
      <c r="K51" s="3"/>
      <c r="L51" s="3"/>
      <c r="M51" s="5"/>
    </row>
    <row r="52" spans="1:13" x14ac:dyDescent="0.2">
      <c r="B52" s="11"/>
      <c r="C52" s="81" t="s">
        <v>24</v>
      </c>
      <c r="D52" s="3"/>
      <c r="E52" s="8"/>
      <c r="F52" s="3"/>
      <c r="G52" s="5"/>
      <c r="H52" s="7"/>
      <c r="I52" s="16" t="s">
        <v>38</v>
      </c>
      <c r="J52" s="3"/>
      <c r="K52" s="3"/>
      <c r="L52" s="3"/>
      <c r="M52" s="5"/>
    </row>
    <row r="53" spans="1:13" x14ac:dyDescent="0.2">
      <c r="B53" s="19"/>
      <c r="C53" s="14" t="s">
        <v>25</v>
      </c>
      <c r="D53" s="13"/>
      <c r="E53" s="14"/>
      <c r="F53" s="13"/>
      <c r="G53" s="15"/>
      <c r="H53" s="12"/>
      <c r="I53" s="13"/>
      <c r="J53" s="13"/>
      <c r="K53" s="13"/>
      <c r="L53" s="13"/>
      <c r="M53" s="15"/>
    </row>
    <row r="54" spans="1:13" x14ac:dyDescent="0.2">
      <c r="A54" s="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4"/>
    </row>
    <row r="55" spans="1:13" x14ac:dyDescent="0.2">
      <c r="A55" s="3"/>
      <c r="B55" s="73" t="s">
        <v>0</v>
      </c>
      <c r="C55" s="73"/>
      <c r="D55" s="75">
        <f t="shared" ref="D55:K55" si="15">5280/3600*D10</f>
        <v>0</v>
      </c>
      <c r="E55" s="75">
        <f t="shared" si="15"/>
        <v>0</v>
      </c>
      <c r="F55" s="75">
        <f t="shared" si="15"/>
        <v>0</v>
      </c>
      <c r="G55" s="75">
        <f t="shared" si="15"/>
        <v>0</v>
      </c>
      <c r="H55" s="75">
        <f t="shared" si="15"/>
        <v>0</v>
      </c>
      <c r="I55" s="75">
        <f t="shared" si="15"/>
        <v>0</v>
      </c>
      <c r="J55" s="75">
        <f t="shared" si="15"/>
        <v>0</v>
      </c>
      <c r="K55" s="75">
        <f t="shared" si="15"/>
        <v>0</v>
      </c>
      <c r="L55" s="74"/>
    </row>
    <row r="56" spans="1:13" x14ac:dyDescent="0.2">
      <c r="A56" s="3"/>
      <c r="B56" s="73" t="s">
        <v>60</v>
      </c>
      <c r="C56" s="73"/>
      <c r="D56" s="75">
        <f>5280/3600*D14</f>
        <v>0</v>
      </c>
      <c r="E56" s="75">
        <f>5280/3600*E14</f>
        <v>0</v>
      </c>
      <c r="F56" s="75">
        <f t="shared" ref="F56:K56" si="16">5280/3600*F14</f>
        <v>0</v>
      </c>
      <c r="G56" s="75">
        <f t="shared" si="16"/>
        <v>0</v>
      </c>
      <c r="H56" s="75">
        <f t="shared" si="16"/>
        <v>0</v>
      </c>
      <c r="I56" s="75">
        <f t="shared" si="16"/>
        <v>0</v>
      </c>
      <c r="J56" s="75">
        <f t="shared" si="16"/>
        <v>0</v>
      </c>
      <c r="K56" s="75">
        <f t="shared" si="16"/>
        <v>0</v>
      </c>
      <c r="L56" s="74"/>
    </row>
    <row r="57" spans="1:13" x14ac:dyDescent="0.2">
      <c r="A57" s="3"/>
      <c r="B57" s="73"/>
      <c r="C57" s="73"/>
      <c r="D57" s="76"/>
      <c r="E57" s="73"/>
      <c r="F57" s="73"/>
      <c r="G57" s="73"/>
      <c r="H57" s="73"/>
      <c r="I57" s="73"/>
      <c r="J57" s="73"/>
      <c r="K57" s="73"/>
      <c r="L57" s="74"/>
    </row>
    <row r="58" spans="1:13" x14ac:dyDescent="0.2">
      <c r="A58" s="3"/>
      <c r="B58" s="73" t="s">
        <v>12</v>
      </c>
      <c r="C58" s="73"/>
      <c r="D58" s="77" t="e">
        <f t="shared" ref="D58:K58" si="17">ROUNDUP(IF(D8/D55&lt;1,1,D8/D55),1)</f>
        <v>#DIV/0!</v>
      </c>
      <c r="E58" s="77" t="e">
        <f t="shared" si="17"/>
        <v>#DIV/0!</v>
      </c>
      <c r="F58" s="77" t="e">
        <f t="shared" si="17"/>
        <v>#DIV/0!</v>
      </c>
      <c r="G58" s="77" t="e">
        <f t="shared" si="17"/>
        <v>#DIV/0!</v>
      </c>
      <c r="H58" s="77" t="e">
        <f t="shared" si="17"/>
        <v>#DIV/0!</v>
      </c>
      <c r="I58" s="77" t="e">
        <f t="shared" si="17"/>
        <v>#DIV/0!</v>
      </c>
      <c r="J58" s="77" t="e">
        <f t="shared" si="17"/>
        <v>#DIV/0!</v>
      </c>
      <c r="K58" s="77" t="e">
        <f t="shared" si="17"/>
        <v>#DIV/0!</v>
      </c>
      <c r="L58" s="74"/>
    </row>
    <row r="59" spans="1:13" x14ac:dyDescent="0.2">
      <c r="B59" s="73" t="s">
        <v>13</v>
      </c>
      <c r="C59" s="73"/>
      <c r="D59" s="77" t="e">
        <f>ROUNDUP((0.5*(D58-3)+3),1)</f>
        <v>#DIV/0!</v>
      </c>
      <c r="E59" s="77" t="e">
        <f t="shared" ref="E59:K59" si="18">ROUNDUP((0.5*(E58-3)+3),1)</f>
        <v>#DIV/0!</v>
      </c>
      <c r="F59" s="77" t="e">
        <f t="shared" si="18"/>
        <v>#DIV/0!</v>
      </c>
      <c r="G59" s="77" t="e">
        <f t="shared" si="18"/>
        <v>#DIV/0!</v>
      </c>
      <c r="H59" s="77" t="e">
        <f t="shared" si="18"/>
        <v>#DIV/0!</v>
      </c>
      <c r="I59" s="77" t="e">
        <f t="shared" si="18"/>
        <v>#DIV/0!</v>
      </c>
      <c r="J59" s="77" t="e">
        <f t="shared" si="18"/>
        <v>#DIV/0!</v>
      </c>
      <c r="K59" s="77" t="e">
        <f t="shared" si="18"/>
        <v>#DIV/0!</v>
      </c>
      <c r="L59" s="73"/>
    </row>
    <row r="60" spans="1:13" x14ac:dyDescent="0.2">
      <c r="B60" s="73"/>
      <c r="C60" s="73"/>
      <c r="D60" s="78" t="s">
        <v>11</v>
      </c>
      <c r="E60" s="78"/>
      <c r="F60" s="78"/>
      <c r="G60" s="78"/>
      <c r="H60" s="78"/>
      <c r="I60" s="78"/>
      <c r="J60" s="78"/>
      <c r="K60" s="78"/>
      <c r="L60" s="73"/>
    </row>
    <row r="61" spans="1:13" x14ac:dyDescent="0.2">
      <c r="B61" s="73"/>
      <c r="C61" s="73"/>
      <c r="D61" s="76"/>
      <c r="E61" s="73"/>
      <c r="F61" s="73"/>
      <c r="G61" s="73"/>
      <c r="H61" s="73"/>
      <c r="I61" s="73"/>
      <c r="J61" s="73"/>
      <c r="K61" s="73"/>
      <c r="L61" s="73"/>
    </row>
    <row r="62" spans="1:13" x14ac:dyDescent="0.2">
      <c r="B62" s="73" t="s">
        <v>61</v>
      </c>
      <c r="C62" s="73"/>
      <c r="D62" s="77" t="e">
        <f t="shared" ref="D62:K62" si="19">ROUNDUP(IF(D13/D56&lt;1,1,D13/D56),1)</f>
        <v>#DIV/0!</v>
      </c>
      <c r="E62" s="77" t="e">
        <f t="shared" si="19"/>
        <v>#DIV/0!</v>
      </c>
      <c r="F62" s="77" t="e">
        <f t="shared" si="19"/>
        <v>#DIV/0!</v>
      </c>
      <c r="G62" s="77" t="e">
        <f t="shared" si="19"/>
        <v>#DIV/0!</v>
      </c>
      <c r="H62" s="77" t="e">
        <f t="shared" si="19"/>
        <v>#DIV/0!</v>
      </c>
      <c r="I62" s="77" t="e">
        <f t="shared" si="19"/>
        <v>#DIV/0!</v>
      </c>
      <c r="J62" s="77" t="e">
        <f t="shared" si="19"/>
        <v>#DIV/0!</v>
      </c>
      <c r="K62" s="77" t="e">
        <f t="shared" si="19"/>
        <v>#DIV/0!</v>
      </c>
      <c r="L62" s="73"/>
    </row>
    <row r="63" spans="1:13" x14ac:dyDescent="0.2">
      <c r="B63" s="73" t="s">
        <v>62</v>
      </c>
      <c r="C63" s="73"/>
      <c r="D63" s="77" t="e">
        <f>ROUNDUP((0.5*(D62-3)+3),1)</f>
        <v>#DIV/0!</v>
      </c>
      <c r="E63" s="77" t="e">
        <f t="shared" ref="E63:K63" si="20">ROUNDUP((0.5*(E62-3)+3),1)</f>
        <v>#DIV/0!</v>
      </c>
      <c r="F63" s="77" t="e">
        <f t="shared" si="20"/>
        <v>#DIV/0!</v>
      </c>
      <c r="G63" s="77" t="e">
        <f t="shared" si="20"/>
        <v>#DIV/0!</v>
      </c>
      <c r="H63" s="77" t="e">
        <f t="shared" si="20"/>
        <v>#DIV/0!</v>
      </c>
      <c r="I63" s="77" t="e">
        <f t="shared" si="20"/>
        <v>#DIV/0!</v>
      </c>
      <c r="J63" s="77" t="e">
        <f t="shared" si="20"/>
        <v>#DIV/0!</v>
      </c>
      <c r="K63" s="77" t="e">
        <f t="shared" si="20"/>
        <v>#DIV/0!</v>
      </c>
      <c r="L63" s="73"/>
    </row>
    <row r="64" spans="1:13" x14ac:dyDescent="0.2">
      <c r="B64" s="73"/>
      <c r="C64" s="73"/>
      <c r="D64" s="76"/>
      <c r="E64" s="73"/>
      <c r="F64" s="73"/>
      <c r="G64" s="73"/>
      <c r="H64" s="73"/>
      <c r="I64" s="73"/>
      <c r="J64" s="73"/>
      <c r="K64" s="73"/>
      <c r="L64" s="73"/>
    </row>
    <row r="65" spans="2:12" x14ac:dyDescent="0.2">
      <c r="B65" s="73"/>
      <c r="C65" s="73"/>
      <c r="D65" s="76"/>
      <c r="E65" s="73"/>
      <c r="F65" s="73"/>
      <c r="G65" s="73"/>
      <c r="H65" s="73"/>
      <c r="I65" s="73"/>
      <c r="J65" s="73"/>
      <c r="K65" s="73"/>
      <c r="L65" s="73"/>
    </row>
    <row r="89" spans="15:15" x14ac:dyDescent="0.2">
      <c r="O89" s="41" t="s">
        <v>48</v>
      </c>
    </row>
  </sheetData>
  <protectedRanges>
    <protectedRange sqref="B3" name="Range12"/>
    <protectedRange sqref="L3" name="Range3"/>
    <protectedRange sqref="L5" name="Range4"/>
    <protectedRange sqref="C16:K19" name="Range11"/>
    <protectedRange sqref="D11:K12" name="Range7_3"/>
    <protectedRange sqref="D10:K10" name="Range5_1_2"/>
    <protectedRange sqref="K9" name="Range10_1_2_1"/>
    <protectedRange sqref="G9" name="Range8_1_2_1"/>
    <protectedRange sqref="D7:K8" name="Range6_1_2_1"/>
    <protectedRange sqref="E9" name="Range7_1_2_1"/>
    <protectedRange sqref="I9" name="Range9_1_2_1"/>
  </protectedRanges>
  <mergeCells count="22">
    <mergeCell ref="C18:K18"/>
    <mergeCell ref="B13:C13"/>
    <mergeCell ref="C41:C42"/>
    <mergeCell ref="C51:F51"/>
    <mergeCell ref="H40:M40"/>
    <mergeCell ref="B40:G40"/>
    <mergeCell ref="C31:K31"/>
    <mergeCell ref="H43:H44"/>
    <mergeCell ref="H48:H49"/>
    <mergeCell ref="K48:K49"/>
    <mergeCell ref="C17:K17"/>
    <mergeCell ref="D41:E41"/>
    <mergeCell ref="D42:E42"/>
    <mergeCell ref="B8:C8"/>
    <mergeCell ref="B6:C6"/>
    <mergeCell ref="B7:C7"/>
    <mergeCell ref="B9:C9"/>
    <mergeCell ref="C16:K16"/>
    <mergeCell ref="B10:C10"/>
    <mergeCell ref="B12:C12"/>
    <mergeCell ref="B14:C14"/>
    <mergeCell ref="B11:C11"/>
  </mergeCells>
  <phoneticPr fontId="4" type="noConversion"/>
  <dataValidations count="1">
    <dataValidation type="list" allowBlank="1" showInputMessage="1" showErrorMessage="1" sqref="D11:K12" xr:uid="{00000000-0002-0000-0000-000000000000}">
      <formula1>$P$5:$P$6</formula1>
    </dataValidation>
  </dataValidations>
  <pageMargins left="0.67" right="0.4" top="0.48" bottom="0.59" header="0.28000000000000003" footer="0.23"/>
  <pageSetup scale="97" orientation="portrait" r:id="rId1"/>
  <headerFooter alignWithMargins="0">
    <oddFooter xml:space="preserve">&amp;Rrev. 02/09/2009
</oddFooter>
  </headerFooter>
  <rowBreaks count="1" manualBreakCount="1">
    <brk id="54" max="12" man="1"/>
  </rowBreaks>
  <colBreaks count="1" manualBreakCount="1">
    <brk id="13" max="59" man="1"/>
  </colBreaks>
  <ignoredErrors>
    <ignoredError sqref="E36:K3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2"/>
  <sheetViews>
    <sheetView zoomScaleNormal="100" workbookViewId="0">
      <selection activeCell="D10" sqref="D10"/>
    </sheetView>
  </sheetViews>
  <sheetFormatPr defaultRowHeight="12.75" x14ac:dyDescent="0.2"/>
  <cols>
    <col min="1" max="1" width="3" style="108" customWidth="1"/>
    <col min="2" max="2" width="8.5703125" style="108" customWidth="1"/>
    <col min="3" max="3" width="18.5703125" style="108" customWidth="1"/>
    <col min="4" max="11" width="6.7109375" style="108" customWidth="1"/>
    <col min="12" max="16384" width="9.140625" style="108"/>
  </cols>
  <sheetData>
    <row r="1" spans="1:13" ht="18" x14ac:dyDescent="0.25">
      <c r="A1" s="107" t="s">
        <v>46</v>
      </c>
      <c r="L1" s="109" t="s">
        <v>39</v>
      </c>
    </row>
    <row r="2" spans="1:13" x14ac:dyDescent="0.2">
      <c r="L2" s="110" t="s">
        <v>40</v>
      </c>
    </row>
    <row r="3" spans="1:13" ht="15.75" x14ac:dyDescent="0.25">
      <c r="A3" s="188" t="str">
        <f>Vehicle!B3</f>
        <v>Intersection</v>
      </c>
      <c r="B3" s="188"/>
      <c r="C3" s="188"/>
      <c r="D3" s="188"/>
      <c r="E3" s="188"/>
      <c r="F3" s="188"/>
      <c r="G3" s="188"/>
      <c r="H3" s="188"/>
      <c r="I3" s="188"/>
      <c r="J3" s="188"/>
      <c r="K3" s="189"/>
      <c r="L3" s="111" t="str">
        <f>Vehicle!L3</f>
        <v>xxxx</v>
      </c>
    </row>
    <row r="4" spans="1:13" x14ac:dyDescent="0.2">
      <c r="L4" s="112" t="s">
        <v>41</v>
      </c>
    </row>
    <row r="5" spans="1:13" x14ac:dyDescent="0.2">
      <c r="L5" s="113" t="str">
        <f>Vehicle!L5</f>
        <v>xxx</v>
      </c>
    </row>
    <row r="6" spans="1:13" x14ac:dyDescent="0.2">
      <c r="B6" s="118" t="s">
        <v>68</v>
      </c>
      <c r="C6" s="119"/>
      <c r="D6" s="124">
        <v>3.5</v>
      </c>
      <c r="E6" s="124">
        <v>3.5</v>
      </c>
      <c r="F6" s="124">
        <v>3.5</v>
      </c>
      <c r="G6" s="124">
        <v>3.5</v>
      </c>
      <c r="H6" s="124">
        <v>3.5</v>
      </c>
      <c r="I6" s="124">
        <v>3.5</v>
      </c>
      <c r="J6" s="124">
        <v>3.5</v>
      </c>
      <c r="K6" s="124">
        <v>3.5</v>
      </c>
    </row>
    <row r="8" spans="1:13" x14ac:dyDescent="0.2">
      <c r="B8" s="194" t="s">
        <v>4</v>
      </c>
      <c r="C8" s="195"/>
      <c r="D8" s="192">
        <v>1</v>
      </c>
      <c r="E8" s="192">
        <v>2</v>
      </c>
      <c r="F8" s="192">
        <v>3</v>
      </c>
      <c r="G8" s="192">
        <v>4</v>
      </c>
      <c r="H8" s="192">
        <v>5</v>
      </c>
      <c r="I8" s="192">
        <v>6</v>
      </c>
      <c r="J8" s="192">
        <v>7</v>
      </c>
      <c r="K8" s="192">
        <v>8</v>
      </c>
    </row>
    <row r="9" spans="1:13" x14ac:dyDescent="0.2">
      <c r="B9" s="196"/>
      <c r="C9" s="197"/>
      <c r="D9" s="193"/>
      <c r="E9" s="193"/>
      <c r="F9" s="193"/>
      <c r="G9" s="193"/>
      <c r="H9" s="193"/>
      <c r="I9" s="193"/>
      <c r="J9" s="193"/>
      <c r="K9" s="193"/>
    </row>
    <row r="10" spans="1:13" x14ac:dyDescent="0.2">
      <c r="B10" s="190" t="s">
        <v>84</v>
      </c>
      <c r="C10" s="191"/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M10" s="115"/>
    </row>
    <row r="12" spans="1:13" x14ac:dyDescent="0.2">
      <c r="B12" s="118" t="s">
        <v>67</v>
      </c>
      <c r="C12" s="119"/>
      <c r="D12" s="120" t="str">
        <f>IF(D10=0,"",D10/D6)</f>
        <v/>
      </c>
      <c r="E12" s="120" t="str">
        <f t="shared" ref="E12:K12" si="0">IF(E10=0,"",E10/E6)</f>
        <v/>
      </c>
      <c r="F12" s="120" t="str">
        <f t="shared" si="0"/>
        <v/>
      </c>
      <c r="G12" s="120" t="str">
        <f t="shared" si="0"/>
        <v/>
      </c>
      <c r="H12" s="120" t="str">
        <f t="shared" si="0"/>
        <v/>
      </c>
      <c r="I12" s="120" t="str">
        <f t="shared" si="0"/>
        <v/>
      </c>
      <c r="J12" s="120" t="str">
        <f t="shared" si="0"/>
        <v/>
      </c>
      <c r="K12" s="120" t="str">
        <f t="shared" si="0"/>
        <v/>
      </c>
    </row>
    <row r="13" spans="1:13" x14ac:dyDescent="0.2">
      <c r="B13" s="116"/>
      <c r="D13" s="117"/>
      <c r="E13" s="117"/>
      <c r="F13" s="117"/>
      <c r="G13" s="117"/>
      <c r="H13" s="117"/>
      <c r="I13" s="117"/>
      <c r="J13" s="117"/>
      <c r="K13" s="117"/>
    </row>
    <row r="14" spans="1:13" x14ac:dyDescent="0.2">
      <c r="B14" s="118" t="s">
        <v>64</v>
      </c>
      <c r="C14" s="119"/>
      <c r="D14" s="120" t="str">
        <f>Vehicle!D36</f>
        <v/>
      </c>
      <c r="E14" s="120" t="str">
        <f>Vehicle!E36</f>
        <v/>
      </c>
      <c r="F14" s="120" t="str">
        <f>Vehicle!F36</f>
        <v/>
      </c>
      <c r="G14" s="120" t="str">
        <f>Vehicle!G36</f>
        <v/>
      </c>
      <c r="H14" s="120" t="str">
        <f>Vehicle!H36</f>
        <v/>
      </c>
      <c r="I14" s="120" t="str">
        <f>Vehicle!I36</f>
        <v/>
      </c>
      <c r="J14" s="120" t="str">
        <f>Vehicle!J36</f>
        <v/>
      </c>
      <c r="K14" s="120" t="str">
        <f>Vehicle!K36</f>
        <v/>
      </c>
    </row>
    <row r="15" spans="1:13" x14ac:dyDescent="0.2">
      <c r="B15" s="116"/>
      <c r="D15" s="117"/>
      <c r="E15" s="117"/>
      <c r="F15" s="117"/>
      <c r="G15" s="117"/>
      <c r="H15" s="117"/>
      <c r="I15" s="117"/>
      <c r="J15" s="117"/>
      <c r="K15" s="117"/>
    </row>
    <row r="16" spans="1:13" x14ac:dyDescent="0.2">
      <c r="B16" s="118" t="s">
        <v>65</v>
      </c>
      <c r="C16" s="119"/>
      <c r="D16" s="120" t="str">
        <f>IF(D10=0,"",D12-D14)</f>
        <v/>
      </c>
      <c r="E16" s="120" t="str">
        <f>IF(E10=0,"",E12-E14)</f>
        <v/>
      </c>
      <c r="F16" s="120" t="str">
        <f t="shared" ref="F16:K16" si="1">IF(F10=0,"",F12-F14)</f>
        <v/>
      </c>
      <c r="G16" s="120" t="str">
        <f t="shared" si="1"/>
        <v/>
      </c>
      <c r="H16" s="120" t="str">
        <f t="shared" si="1"/>
        <v/>
      </c>
      <c r="I16" s="120" t="str">
        <f t="shared" si="1"/>
        <v/>
      </c>
      <c r="J16" s="120" t="str">
        <f t="shared" si="1"/>
        <v/>
      </c>
      <c r="K16" s="120" t="str">
        <f t="shared" si="1"/>
        <v/>
      </c>
    </row>
    <row r="19" spans="1:11" ht="20.25" x14ac:dyDescent="0.3">
      <c r="C19" s="176" t="s">
        <v>14</v>
      </c>
      <c r="D19" s="177"/>
      <c r="E19" s="177"/>
      <c r="F19" s="177"/>
      <c r="G19" s="177"/>
      <c r="H19" s="177"/>
      <c r="I19" s="177"/>
      <c r="J19" s="177"/>
      <c r="K19" s="178"/>
    </row>
    <row r="20" spans="1:11" x14ac:dyDescent="0.2">
      <c r="C20" s="141" t="s">
        <v>4</v>
      </c>
      <c r="D20" s="142">
        <v>1</v>
      </c>
      <c r="E20" s="142">
        <v>2</v>
      </c>
      <c r="F20" s="142">
        <v>3</v>
      </c>
      <c r="G20" s="142">
        <v>4</v>
      </c>
      <c r="H20" s="142">
        <v>5</v>
      </c>
      <c r="I20" s="142">
        <v>6</v>
      </c>
      <c r="J20" s="142">
        <v>7</v>
      </c>
      <c r="K20" s="142">
        <v>8</v>
      </c>
    </row>
    <row r="21" spans="1:11" x14ac:dyDescent="0.2">
      <c r="C21" s="143" t="s">
        <v>45</v>
      </c>
      <c r="D21" s="144" t="str">
        <f t="shared" ref="D21:K21" si="2">IF(D10=0,"",(ROUNDUP(D16,0)))</f>
        <v/>
      </c>
      <c r="E21" s="144" t="str">
        <f t="shared" si="2"/>
        <v/>
      </c>
      <c r="F21" s="144" t="str">
        <f t="shared" si="2"/>
        <v/>
      </c>
      <c r="G21" s="144" t="str">
        <f t="shared" si="2"/>
        <v/>
      </c>
      <c r="H21" s="144" t="str">
        <f t="shared" si="2"/>
        <v/>
      </c>
      <c r="I21" s="144" t="str">
        <f t="shared" si="2"/>
        <v/>
      </c>
      <c r="J21" s="144" t="str">
        <f t="shared" si="2"/>
        <v/>
      </c>
      <c r="K21" s="144" t="str">
        <f t="shared" si="2"/>
        <v/>
      </c>
    </row>
    <row r="23" spans="1:11" x14ac:dyDescent="0.2">
      <c r="B23" s="108" t="s">
        <v>47</v>
      </c>
      <c r="C23" s="182"/>
      <c r="D23" s="183"/>
      <c r="E23" s="183"/>
      <c r="F23" s="183"/>
      <c r="G23" s="183"/>
      <c r="H23" s="183"/>
      <c r="I23" s="183"/>
      <c r="J23" s="183"/>
      <c r="K23" s="184"/>
    </row>
    <row r="24" spans="1:11" x14ac:dyDescent="0.2">
      <c r="C24" s="185"/>
      <c r="D24" s="186"/>
      <c r="E24" s="186"/>
      <c r="F24" s="186"/>
      <c r="G24" s="186"/>
      <c r="H24" s="186"/>
      <c r="I24" s="186"/>
      <c r="J24" s="186"/>
      <c r="K24" s="187"/>
    </row>
    <row r="25" spans="1:11" x14ac:dyDescent="0.2">
      <c r="C25" s="185"/>
      <c r="D25" s="186"/>
      <c r="E25" s="186"/>
      <c r="F25" s="186"/>
      <c r="G25" s="186"/>
      <c r="H25" s="186"/>
      <c r="I25" s="186"/>
      <c r="J25" s="186"/>
      <c r="K25" s="187"/>
    </row>
    <row r="26" spans="1:11" x14ac:dyDescent="0.2">
      <c r="C26" s="185"/>
      <c r="D26" s="186"/>
      <c r="E26" s="186"/>
      <c r="F26" s="186"/>
      <c r="G26" s="186"/>
      <c r="H26" s="186"/>
      <c r="I26" s="186"/>
      <c r="J26" s="186"/>
      <c r="K26" s="187"/>
    </row>
    <row r="27" spans="1:11" x14ac:dyDescent="0.2">
      <c r="C27" s="185"/>
      <c r="D27" s="186"/>
      <c r="E27" s="186"/>
      <c r="F27" s="186"/>
      <c r="G27" s="186"/>
      <c r="H27" s="186"/>
      <c r="I27" s="186"/>
      <c r="J27" s="186"/>
      <c r="K27" s="187"/>
    </row>
    <row r="28" spans="1:11" x14ac:dyDescent="0.2">
      <c r="C28" s="185"/>
      <c r="D28" s="186"/>
      <c r="E28" s="186"/>
      <c r="F28" s="186"/>
      <c r="G28" s="186"/>
      <c r="H28" s="186"/>
      <c r="I28" s="186"/>
      <c r="J28" s="186"/>
      <c r="K28" s="187"/>
    </row>
    <row r="29" spans="1:11" x14ac:dyDescent="0.2">
      <c r="C29" s="185"/>
      <c r="D29" s="186"/>
      <c r="E29" s="186"/>
      <c r="F29" s="186"/>
      <c r="G29" s="186"/>
      <c r="H29" s="186"/>
      <c r="I29" s="186"/>
      <c r="J29" s="186"/>
      <c r="K29" s="187"/>
    </row>
    <row r="30" spans="1:11" x14ac:dyDescent="0.2">
      <c r="C30" s="185"/>
      <c r="D30" s="186"/>
      <c r="E30" s="186"/>
      <c r="F30" s="186"/>
      <c r="G30" s="186"/>
      <c r="H30" s="186"/>
      <c r="I30" s="186"/>
      <c r="J30" s="186"/>
      <c r="K30" s="187"/>
    </row>
    <row r="31" spans="1:11" x14ac:dyDescent="0.2">
      <c r="C31" s="179"/>
      <c r="D31" s="180"/>
      <c r="E31" s="180"/>
      <c r="F31" s="180"/>
      <c r="G31" s="180"/>
      <c r="H31" s="180"/>
      <c r="I31" s="180"/>
      <c r="J31" s="180"/>
      <c r="K31" s="181"/>
    </row>
    <row r="32" spans="1:11" ht="15.75" x14ac:dyDescent="0.25">
      <c r="A32" s="125" t="s">
        <v>92</v>
      </c>
    </row>
    <row r="34" spans="1:4" x14ac:dyDescent="0.2">
      <c r="A34" s="121" t="s">
        <v>66</v>
      </c>
    </row>
    <row r="35" spans="1:4" x14ac:dyDescent="0.2">
      <c r="B35" s="123" t="s">
        <v>87</v>
      </c>
      <c r="C35" s="115" t="s">
        <v>88</v>
      </c>
    </row>
    <row r="36" spans="1:4" x14ac:dyDescent="0.2">
      <c r="B36" s="123"/>
      <c r="C36" s="115" t="s">
        <v>89</v>
      </c>
    </row>
    <row r="37" spans="1:4" x14ac:dyDescent="0.2">
      <c r="A37" s="108" t="s">
        <v>83</v>
      </c>
      <c r="B37" s="123"/>
      <c r="C37" s="115"/>
    </row>
    <row r="38" spans="1:4" x14ac:dyDescent="0.2">
      <c r="A38" s="108" t="s">
        <v>85</v>
      </c>
      <c r="B38" s="115"/>
      <c r="D38" s="115"/>
    </row>
    <row r="39" spans="1:4" x14ac:dyDescent="0.2">
      <c r="B39" s="115"/>
      <c r="C39" s="108" t="s">
        <v>86</v>
      </c>
      <c r="D39" s="115"/>
    </row>
    <row r="40" spans="1:4" x14ac:dyDescent="0.2">
      <c r="A40" s="108" t="s">
        <v>77</v>
      </c>
    </row>
    <row r="41" spans="1:4" x14ac:dyDescent="0.2">
      <c r="C41" s="108" t="s">
        <v>78</v>
      </c>
    </row>
    <row r="42" spans="1:4" x14ac:dyDescent="0.2">
      <c r="C42" s="122" t="s">
        <v>79</v>
      </c>
    </row>
  </sheetData>
  <protectedRanges>
    <protectedRange sqref="C23:K31" name="Range4"/>
    <protectedRange sqref="D6:K6 D12:K16" name="Range2"/>
    <protectedRange sqref="D9:K10" name="Range1"/>
    <protectedRange sqref="L5" name="Range3"/>
  </protectedRanges>
  <mergeCells count="21">
    <mergeCell ref="A3:K3"/>
    <mergeCell ref="B10:C10"/>
    <mergeCell ref="D8:D9"/>
    <mergeCell ref="E8:E9"/>
    <mergeCell ref="F8:F9"/>
    <mergeCell ref="G8:G9"/>
    <mergeCell ref="H8:H9"/>
    <mergeCell ref="I8:I9"/>
    <mergeCell ref="J8:J9"/>
    <mergeCell ref="K8:K9"/>
    <mergeCell ref="B8:C9"/>
    <mergeCell ref="C19:K19"/>
    <mergeCell ref="C31:K31"/>
    <mergeCell ref="C23:K23"/>
    <mergeCell ref="C24:K24"/>
    <mergeCell ref="C25:K25"/>
    <mergeCell ref="C26:K26"/>
    <mergeCell ref="C27:K27"/>
    <mergeCell ref="C28:K28"/>
    <mergeCell ref="C29:K29"/>
    <mergeCell ref="C30:K30"/>
  </mergeCells>
  <pageMargins left="0.75" right="0.75" top="1" bottom="1" header="0.5" footer="0.5"/>
  <pageSetup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workbookViewId="0">
      <selection sqref="A1:B1"/>
    </sheetView>
  </sheetViews>
  <sheetFormatPr defaultRowHeight="12.75" x14ac:dyDescent="0.2"/>
  <cols>
    <col min="1" max="1" width="34.85546875" bestFit="1" customWidth="1"/>
  </cols>
  <sheetData>
    <row r="1" spans="1:2" ht="15" x14ac:dyDescent="0.2">
      <c r="A1" s="198" t="s">
        <v>69</v>
      </c>
      <c r="B1" s="199"/>
    </row>
    <row r="2" spans="1:2" ht="15.75" thickBot="1" x14ac:dyDescent="0.25">
      <c r="A2" s="200" t="s">
        <v>70</v>
      </c>
      <c r="B2" s="201"/>
    </row>
    <row r="3" spans="1:2" ht="15.75" thickTop="1" x14ac:dyDescent="0.25">
      <c r="A3" s="145" t="s">
        <v>71</v>
      </c>
      <c r="B3" s="146" t="s">
        <v>72</v>
      </c>
    </row>
    <row r="4" spans="1:2" ht="15" x14ac:dyDescent="0.25">
      <c r="A4" s="147" t="s">
        <v>73</v>
      </c>
      <c r="B4" s="148" t="s">
        <v>72</v>
      </c>
    </row>
    <row r="5" spans="1:2" ht="15" x14ac:dyDescent="0.25">
      <c r="A5" s="147" t="s">
        <v>74</v>
      </c>
      <c r="B5" s="148"/>
    </row>
    <row r="6" spans="1:2" ht="15" x14ac:dyDescent="0.25">
      <c r="A6" s="147" t="s">
        <v>76</v>
      </c>
      <c r="B6" s="148"/>
    </row>
    <row r="7" spans="1:2" ht="15" x14ac:dyDescent="0.25">
      <c r="A7" s="147" t="s">
        <v>75</v>
      </c>
      <c r="B7" s="148"/>
    </row>
    <row r="10" spans="1:2" ht="15" x14ac:dyDescent="0.25">
      <c r="A10" s="149"/>
    </row>
    <row r="11" spans="1:2" ht="15" x14ac:dyDescent="0.25">
      <c r="A11" s="149"/>
    </row>
    <row r="12" spans="1:2" ht="15" x14ac:dyDescent="0.25">
      <c r="A12" s="149"/>
    </row>
    <row r="13" spans="1:2" ht="15" x14ac:dyDescent="0.25">
      <c r="A13" s="149"/>
    </row>
    <row r="14" spans="1:2" ht="15" x14ac:dyDescent="0.25">
      <c r="A14" s="149"/>
    </row>
    <row r="15" spans="1:2" ht="15" x14ac:dyDescent="0.25">
      <c r="A15" s="149"/>
    </row>
  </sheetData>
  <mergeCells count="2">
    <mergeCell ref="A1:B1"/>
    <mergeCell ref="A2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Vehicle</vt:lpstr>
      <vt:lpstr>Pedestrians</vt:lpstr>
      <vt:lpstr>RR Preempt</vt:lpstr>
      <vt:lpstr>Pedestrians!Print_Area</vt:lpstr>
      <vt:lpstr>Vehicle!Print_Area</vt:lpstr>
    </vt:vector>
  </TitlesOfParts>
  <Company>City of Charlotte, NC,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doman</dc:creator>
  <cp:lastModifiedBy>Conard, Nathan</cp:lastModifiedBy>
  <cp:lastPrinted>2016-01-07T16:29:36Z</cp:lastPrinted>
  <dcterms:created xsi:type="dcterms:W3CDTF">2005-07-28T15:48:34Z</dcterms:created>
  <dcterms:modified xsi:type="dcterms:W3CDTF">2024-11-12T16:19:29Z</dcterms:modified>
</cp:coreProperties>
</file>